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4500" activeTab="1"/>
  </bookViews>
  <sheets>
    <sheet name="Barème 2019" sheetId="1" r:id="rId1"/>
    <sheet name="Montant 2019" sheetId="2" r:id="rId2"/>
    <sheet name="Feuil1" sheetId="3" r:id="rId3"/>
    <sheet name="Feuil2" sheetId="4" r:id="rId4"/>
  </sheets>
  <definedNames>
    <definedName name="__123Graph_A" localSheetId="0" hidden="1">'Barème 2019'!$F$8:$F$13</definedName>
    <definedName name="__123Graph_ATRAIT91" localSheetId="0" hidden="1">'Barème 2019'!$F$8:$F$13</definedName>
    <definedName name="__123Graph_B" localSheetId="0" hidden="1">'Barème 2019'!$I$8:$I$13</definedName>
    <definedName name="__123Graph_BTRAIT91" localSheetId="0" hidden="1">'Barème 2019'!$I$8:$I$13</definedName>
    <definedName name="__123Graph_C" localSheetId="0" hidden="1">'Barème 2019'!$K$8:$K$9</definedName>
    <definedName name="__123Graph_CTRAIT91" localSheetId="0" hidden="1">'Barème 2019'!$K$8:$K$9</definedName>
    <definedName name="_Key1" localSheetId="0" hidden="1">'Barème 2019'!$S$141:$V$155</definedName>
    <definedName name="_Order1" localSheetId="0" hidden="1">255</definedName>
    <definedName name="_Regression_Int" localSheetId="0" hidden="1">1</definedName>
    <definedName name="_Sort" localSheetId="0" hidden="1">'Barème 2019'!$S$141:$V$155</definedName>
    <definedName name="bareme2002">#REF!</definedName>
    <definedName name="bareme2003">#REF!</definedName>
    <definedName name="DTV" localSheetId="0">'Barème 2019'!#REF!</definedName>
    <definedName name="DTV">#REF!</definedName>
    <definedName name="ECHELONS" localSheetId="0">'Barème 2019'!#REF!</definedName>
    <definedName name="ECHELONS">#REF!</definedName>
    <definedName name="DATA_FORM" localSheetId="0">'Barème 2019'!$S$4:$AF$129</definedName>
    <definedName name="ID" localSheetId="0">'Barème 2019'!$S$131</definedName>
    <definedName name="ID">#REF!</definedName>
    <definedName name="INM" localSheetId="0">'Barème 2019'!$S$4:$S$129</definedName>
    <definedName name="INM">#REF!</definedName>
    <definedName name="T9O" localSheetId="0">'Barème 2019'!#REF!</definedName>
    <definedName name="T9O">#REF!</definedName>
    <definedName name="TBM" localSheetId="0">'Barème 2019'!$T$13</definedName>
    <definedName name="TBM">#REF!</definedName>
    <definedName name="_xlnm.Print_Area" localSheetId="0">'Barème 2019'!$A$1:$AJ$131</definedName>
    <definedName name="_xlnm.Print_Area" localSheetId="1">'Montant 2019'!$A$1:$O$18</definedName>
    <definedName name="Zone_impres_MI" localSheetId="0">'Barème 2019'!$A$1:$AI$129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<sst xmlns="http://schemas.openxmlformats.org/spreadsheetml/2006/main" count="160" uniqueCount="63">
  <si>
    <t>Traitement</t>
  </si>
  <si>
    <t>Indemnité de</t>
  </si>
  <si>
    <t>Supplément familial</t>
  </si>
  <si>
    <t>Cotisation MGEN</t>
  </si>
  <si>
    <t>MA 2</t>
  </si>
  <si>
    <t>MA 3</t>
  </si>
  <si>
    <t>Instit.</t>
  </si>
  <si>
    <t>Brut</t>
  </si>
  <si>
    <t>Retraite</t>
  </si>
  <si>
    <t>Net</t>
  </si>
  <si>
    <t>Résidence</t>
  </si>
  <si>
    <t>Deux</t>
  </si>
  <si>
    <t>Trois</t>
  </si>
  <si>
    <t>Enfant</t>
  </si>
  <si>
    <t>Mensuel</t>
  </si>
  <si>
    <t>Zone 1</t>
  </si>
  <si>
    <t>Zone 2</t>
  </si>
  <si>
    <t>Enfants</t>
  </si>
  <si>
    <t>En plus</t>
  </si>
  <si>
    <t>Sur (Trait.Brut+Ind.Rés.)</t>
  </si>
  <si>
    <t xml:space="preserve"> 3 %</t>
  </si>
  <si>
    <t xml:space="preserve"> 1 %</t>
  </si>
  <si>
    <t>Zone 3</t>
  </si>
  <si>
    <t>Cotisation syndicale mensuelle (en Euro)
Taux 1% du salaire net</t>
  </si>
  <si>
    <t>Indice</t>
  </si>
  <si>
    <t>CNU 548  - Décembre 2006</t>
  </si>
  <si>
    <t>Bi-
admis.</t>
  </si>
  <si>
    <t>Cl. Ex.</t>
  </si>
  <si>
    <t>A1</t>
  </si>
  <si>
    <t>A2</t>
  </si>
  <si>
    <t>A3</t>
  </si>
  <si>
    <t>Prélèvements sociaux</t>
  </si>
  <si>
    <t>Hors Cl.</t>
  </si>
  <si>
    <t>Cert.
CPE
PE
P.EPS
PLP</t>
  </si>
  <si>
    <t>Chaires
sup.</t>
  </si>
  <si>
    <t>CSG + CRDS</t>
  </si>
  <si>
    <t>8% de 98,25% TB</t>
  </si>
  <si>
    <t>Solidarité</t>
  </si>
  <si>
    <t>Pension civile</t>
  </si>
  <si>
    <t>Cotisation de 2,97 %</t>
  </si>
  <si>
    <t>1% TB-PC</t>
  </si>
  <si>
    <t>10,67€ + 3%</t>
  </si>
  <si>
    <t>15,24€ + 8%</t>
  </si>
  <si>
    <t>4,57€ + 6%</t>
  </si>
  <si>
    <t>Cotisation syndicale mensuelle
Taux 1% du salaire net</t>
  </si>
  <si>
    <t>Cert.
COP
CPE
PE
P.EPS
PLP</t>
  </si>
  <si>
    <t>PEGC
CE. EPS</t>
  </si>
  <si>
    <t>Agrégé</t>
  </si>
  <si>
    <t xml:space="preserve">Agrégé
</t>
  </si>
  <si>
    <t>A.E.</t>
  </si>
  <si>
    <t>Pers.
Dir. hors
classe</t>
  </si>
  <si>
    <t>A3-B1</t>
  </si>
  <si>
    <t>B2</t>
  </si>
  <si>
    <t>B3</t>
  </si>
  <si>
    <r>
      <t xml:space="preserve">Pers. 
Dir. </t>
    </r>
    <r>
      <rPr>
        <b/>
        <sz val="8"/>
        <rFont val="Arial"/>
        <family val="2"/>
      </rPr>
      <t xml:space="preserve">
</t>
    </r>
  </si>
  <si>
    <t xml:space="preserve">Pers.
Dir. </t>
  </si>
  <si>
    <t>Cert.
Psy-EN
CPE
PE
P.EPS
PLP</t>
  </si>
  <si>
    <t>Cert.
CPE
PE
P.EPS
PLP</t>
  </si>
  <si>
    <t>Psy-EN</t>
  </si>
  <si>
    <t>D.CIO Psy-EN</t>
  </si>
  <si>
    <t>10,83% TB</t>
  </si>
  <si>
    <t>BAREME DES COTISATIONS SYNDICALES 2019 - PERSONNELS ENSEIGNEMENT, EDUC. ORIENT. DIR.</t>
  </si>
  <si>
    <t>BAREME DES COTISATIONS SYNDICALES 2019 - PERSONNELS ENSEIGNEMENT, EDUCATION, ORIENTATION, DIRECTION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</si>
</sst>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0&quot; F&quot;_);\(#,##0.00&quot; F&quot;\)"/>
    <numFmt numFmtId="177" formatCode="General_)"/>
    <numFmt numFmtId="178" formatCode="0_)"/>
    <numFmt numFmtId="179" formatCode="#,##0.00_);\(#,##0.00\)"/>
    <numFmt numFmtId="180" formatCode="0.0_)"/>
    <numFmt numFmtId="181" formatCode="#,##0.000&quot; F&quot;_);\(#,##0.000&quot; F&quot;\)"/>
    <numFmt numFmtId="182" formatCode="#,##0.0000&quot; F&quot;_);\(#,##0.0000&quot; F&quot;\)"/>
    <numFmt numFmtId="183" formatCode="#,##0.00000&quot; F&quot;_);\(#,##0.00000&quot; F&quot;\)"/>
    <numFmt numFmtId="184" formatCode="0.00_)"/>
    <numFmt numFmtId="185" formatCode="#,##0.00\ &quot;€&quot;"/>
    <numFmt numFmtId="186" formatCode="#,##0.00\ [$€];[Red]\-#,##0.00\ [$€]"/>
  </numFmts>
  <fonts count="50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9"/>
      <name val="Helv"/>
      <family val="0"/>
    </font>
    <font>
      <sz val="8"/>
      <color indexed="10"/>
      <name val="Arial"/>
      <family val="2"/>
    </font>
    <font>
      <sz val="8"/>
      <name val="Helv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i/>
      <sz val="12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>
        <color indexed="63"/>
      </top>
      <bottom>
        <color indexed="63"/>
      </bottom>
    </border>
    <border>
      <left style="thin"/>
      <right style="thin"/>
      <top style="hair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86" fontId="0" fillId="0" borderId="0" applyFont="0" applyFill="0" applyBorder="0" applyAlignment="0" applyProtection="0"/>
    <xf numFmtId="0" fontId="38" fillId="29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5">
    <xf numFmtId="176" fontId="0" fillId="0" borderId="0" xfId="0" applyAlignment="1">
      <alignment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0" xfId="0" applyFont="1" applyFill="1" applyAlignment="1">
      <alignment horizontal="center" vertical="center"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0" xfId="0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 applyProtection="1">
      <alignment horizontal="center" vertical="center"/>
      <protection/>
    </xf>
    <xf numFmtId="177" fontId="7" fillId="0" borderId="16" xfId="0" applyNumberFormat="1" applyFont="1" applyFill="1" applyBorder="1" applyAlignment="1" applyProtection="1">
      <alignment horizontal="center" vertical="center"/>
      <protection/>
    </xf>
    <xf numFmtId="177" fontId="7" fillId="0" borderId="17" xfId="0" applyNumberFormat="1" applyFont="1" applyFill="1" applyBorder="1" applyAlignment="1" applyProtection="1">
      <alignment horizontal="center" vertical="center"/>
      <protection/>
    </xf>
    <xf numFmtId="177" fontId="7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17" xfId="0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7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84" fontId="6" fillId="0" borderId="21" xfId="0" applyNumberFormat="1" applyFont="1" applyFill="1" applyBorder="1" applyAlignment="1" applyProtection="1">
      <alignment horizontal="center" vertical="center"/>
      <protection/>
    </xf>
    <xf numFmtId="180" fontId="6" fillId="0" borderId="21" xfId="0" applyNumberFormat="1" applyFont="1" applyFill="1" applyBorder="1" applyAlignment="1" applyProtection="1">
      <alignment horizontal="center" vertical="center"/>
      <protection/>
    </xf>
    <xf numFmtId="184" fontId="7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0" xfId="0" applyFont="1" applyFill="1" applyAlignment="1">
      <alignment horizontal="left" vertical="center"/>
    </xf>
    <xf numFmtId="180" fontId="6" fillId="0" borderId="0" xfId="0" applyNumberFormat="1" applyFont="1" applyFill="1" applyAlignment="1" applyProtection="1">
      <alignment horizontal="center" vertical="center"/>
      <protection/>
    </xf>
    <xf numFmtId="176" fontId="8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  <protection/>
    </xf>
    <xf numFmtId="176" fontId="10" fillId="0" borderId="0" xfId="0" applyFont="1" applyFill="1" applyAlignment="1">
      <alignment horizontal="center" vertical="center"/>
    </xf>
    <xf numFmtId="10" fontId="7" fillId="0" borderId="17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>
      <alignment horizontal="center"/>
    </xf>
    <xf numFmtId="178" fontId="7" fillId="0" borderId="21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176" fontId="7" fillId="0" borderId="18" xfId="0" applyFont="1" applyFill="1" applyBorder="1" applyAlignment="1">
      <alignment horizontal="center" vertical="center"/>
    </xf>
    <xf numFmtId="176" fontId="7" fillId="0" borderId="11" xfId="0" applyFont="1" applyFill="1" applyBorder="1" applyAlignment="1">
      <alignment horizontal="center" vertical="center"/>
    </xf>
    <xf numFmtId="176" fontId="7" fillId="0" borderId="16" xfId="0" applyFont="1" applyFill="1" applyBorder="1" applyAlignment="1">
      <alignment horizontal="center" vertical="center"/>
    </xf>
    <xf numFmtId="176" fontId="7" fillId="0" borderId="2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13" xfId="0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 applyProtection="1">
      <alignment horizontal="center" vertical="center"/>
      <protection/>
    </xf>
    <xf numFmtId="178" fontId="6" fillId="33" borderId="21" xfId="0" applyNumberFormat="1" applyFont="1" applyFill="1" applyBorder="1" applyAlignment="1" applyProtection="1">
      <alignment horizontal="center" vertical="center"/>
      <protection/>
    </xf>
    <xf numFmtId="177" fontId="6" fillId="33" borderId="21" xfId="0" applyNumberFormat="1" applyFont="1" applyFill="1" applyBorder="1" applyAlignment="1" applyProtection="1">
      <alignment horizontal="center" vertical="center"/>
      <protection/>
    </xf>
    <xf numFmtId="178" fontId="7" fillId="33" borderId="21" xfId="0" applyNumberFormat="1" applyFont="1" applyFill="1" applyBorder="1" applyAlignment="1" applyProtection="1">
      <alignment horizontal="center" vertical="center"/>
      <protection/>
    </xf>
    <xf numFmtId="178" fontId="6" fillId="33" borderId="23" xfId="0" applyNumberFormat="1" applyFont="1" applyFill="1" applyBorder="1" applyAlignment="1" applyProtection="1">
      <alignment horizontal="center" vertical="center"/>
      <protection/>
    </xf>
    <xf numFmtId="177" fontId="6" fillId="33" borderId="23" xfId="0" applyNumberFormat="1" applyFont="1" applyFill="1" applyBorder="1" applyAlignment="1" applyProtection="1">
      <alignment horizontal="center" vertical="center"/>
      <protection/>
    </xf>
    <xf numFmtId="178" fontId="6" fillId="33" borderId="24" xfId="0" applyNumberFormat="1" applyFont="1" applyFill="1" applyBorder="1" applyAlignment="1" applyProtection="1">
      <alignment horizontal="center" vertical="center"/>
      <protection/>
    </xf>
    <xf numFmtId="177" fontId="6" fillId="33" borderId="2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85" fontId="12" fillId="0" borderId="22" xfId="0" applyNumberFormat="1" applyFont="1" applyFill="1" applyBorder="1" applyAlignment="1" applyProtection="1">
      <alignment horizontal="center" vertical="center"/>
      <protection/>
    </xf>
    <xf numFmtId="178" fontId="6" fillId="34" borderId="21" xfId="0" applyNumberFormat="1" applyFont="1" applyFill="1" applyBorder="1" applyAlignment="1" applyProtection="1">
      <alignment horizontal="center" vertical="center"/>
      <protection/>
    </xf>
    <xf numFmtId="178" fontId="6" fillId="34" borderId="23" xfId="0" applyNumberFormat="1" applyFont="1" applyFill="1" applyBorder="1" applyAlignment="1" applyProtection="1">
      <alignment horizontal="center" vertical="center"/>
      <protection/>
    </xf>
    <xf numFmtId="176" fontId="9" fillId="33" borderId="0" xfId="0" applyFont="1" applyFill="1" applyAlignment="1">
      <alignment/>
    </xf>
    <xf numFmtId="178" fontId="7" fillId="34" borderId="21" xfId="0" applyNumberFormat="1" applyFont="1" applyFill="1" applyBorder="1" applyAlignment="1" applyProtection="1">
      <alignment horizontal="center" vertical="center"/>
      <protection/>
    </xf>
    <xf numFmtId="185" fontId="13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25" xfId="0" applyFont="1" applyFill="1" applyBorder="1" applyAlignment="1" applyProtection="1">
      <alignment horizontal="center" vertical="center" wrapText="1"/>
      <protection/>
    </xf>
    <xf numFmtId="176" fontId="7" fillId="0" borderId="13" xfId="0" applyFont="1" applyFill="1" applyBorder="1" applyAlignment="1" applyProtection="1">
      <alignment horizontal="center" vertical="center" wrapText="1"/>
      <protection/>
    </xf>
    <xf numFmtId="176" fontId="7" fillId="0" borderId="19" xfId="0" applyFont="1" applyFill="1" applyBorder="1" applyAlignment="1" applyProtection="1">
      <alignment horizontal="center" vertical="center" wrapText="1"/>
      <protection/>
    </xf>
    <xf numFmtId="176" fontId="5" fillId="0" borderId="18" xfId="0" applyFont="1" applyFill="1" applyBorder="1" applyAlignment="1" applyProtection="1">
      <alignment horizontal="left" vertical="center"/>
      <protection/>
    </xf>
    <xf numFmtId="176" fontId="7" fillId="0" borderId="11" xfId="0" applyFont="1" applyFill="1" applyBorder="1" applyAlignment="1" applyProtection="1">
      <alignment horizontal="center" vertical="center" wrapText="1"/>
      <protection/>
    </xf>
    <xf numFmtId="176" fontId="7" fillId="0" borderId="12" xfId="0" applyFont="1" applyFill="1" applyBorder="1" applyAlignment="1" applyProtection="1">
      <alignment horizontal="center" vertical="center" wrapText="1"/>
      <protection/>
    </xf>
    <xf numFmtId="176" fontId="7" fillId="0" borderId="27" xfId="0" applyFont="1" applyFill="1" applyBorder="1" applyAlignment="1" applyProtection="1">
      <alignment horizontal="center" vertical="center" wrapText="1"/>
      <protection/>
    </xf>
    <xf numFmtId="176" fontId="7" fillId="0" borderId="14" xfId="0" applyFont="1" applyFill="1" applyBorder="1" applyAlignment="1" applyProtection="1">
      <alignment horizontal="center" vertical="center" wrapText="1"/>
      <protection/>
    </xf>
    <xf numFmtId="176" fontId="7" fillId="0" borderId="0" xfId="0" applyFont="1" applyFill="1" applyBorder="1" applyAlignment="1" applyProtection="1">
      <alignment horizontal="center" vertical="center" wrapText="1"/>
      <protection/>
    </xf>
    <xf numFmtId="176" fontId="7" fillId="0" borderId="15" xfId="0" applyFont="1" applyFill="1" applyBorder="1" applyAlignment="1" applyProtection="1">
      <alignment horizontal="center" vertical="center" wrapText="1"/>
      <protection/>
    </xf>
    <xf numFmtId="176" fontId="7" fillId="0" borderId="16" xfId="0" applyFont="1" applyFill="1" applyBorder="1" applyAlignment="1" applyProtection="1">
      <alignment horizontal="center" vertical="center" wrapText="1"/>
      <protection/>
    </xf>
    <xf numFmtId="176" fontId="7" fillId="0" borderId="18" xfId="0" applyFont="1" applyFill="1" applyBorder="1" applyAlignment="1" applyProtection="1">
      <alignment horizontal="center" vertical="center" wrapText="1"/>
      <protection/>
    </xf>
    <xf numFmtId="176" fontId="7" fillId="0" borderId="17" xfId="0" applyFont="1" applyFill="1" applyBorder="1" applyAlignment="1" applyProtection="1">
      <alignment horizontal="center" vertical="center" wrapText="1"/>
      <protection/>
    </xf>
    <xf numFmtId="177" fontId="7" fillId="0" borderId="25" xfId="0" applyNumberFormat="1" applyFont="1" applyFill="1" applyBorder="1" applyAlignment="1" applyProtection="1">
      <alignment horizontal="center" vertical="center" wrapText="1"/>
      <protection/>
    </xf>
    <xf numFmtId="177" fontId="7" fillId="0" borderId="13" xfId="0" applyNumberFormat="1" applyFont="1" applyFill="1" applyBorder="1" applyAlignment="1" applyProtection="1">
      <alignment horizontal="center" vertical="center" wrapText="1"/>
      <protection/>
    </xf>
    <xf numFmtId="177" fontId="7" fillId="0" borderId="19" xfId="0" applyNumberFormat="1" applyFont="1" applyFill="1" applyBorder="1" applyAlignment="1" applyProtection="1">
      <alignment horizontal="center" vertical="center" wrapText="1"/>
      <protection/>
    </xf>
    <xf numFmtId="177" fontId="7" fillId="0" borderId="25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0" xfId="0" applyFont="1" applyFill="1" applyAlignment="1">
      <alignment horizontal="center" vertical="center"/>
    </xf>
    <xf numFmtId="176" fontId="7" fillId="0" borderId="25" xfId="0" applyFont="1" applyFill="1" applyBorder="1" applyAlignment="1">
      <alignment horizontal="center" vertical="center" wrapText="1"/>
    </xf>
    <xf numFmtId="176" fontId="7" fillId="0" borderId="13" xfId="0" applyFont="1" applyFill="1" applyBorder="1" applyAlignment="1">
      <alignment horizontal="center" vertical="center" wrapText="1"/>
    </xf>
    <xf numFmtId="176" fontId="7" fillId="0" borderId="19" xfId="0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 applyProtection="1">
      <alignment horizontal="center" vertical="center" wrapText="1"/>
      <protection/>
    </xf>
    <xf numFmtId="177" fontId="7" fillId="0" borderId="2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190500</xdr:colOff>
      <xdr:row>0</xdr:row>
      <xdr:rowOff>9525</xdr:rowOff>
    </xdr:from>
    <xdr:to>
      <xdr:col>36</xdr:col>
      <xdr:colOff>0</xdr:colOff>
      <xdr:row>0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621500" y="9525"/>
          <a:ext cx="1038225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Pièce n</a:t>
          </a: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9525</xdr:rowOff>
    </xdr:from>
    <xdr:to>
      <xdr:col>16</xdr:col>
      <xdr:colOff>0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68525" y="9525"/>
          <a:ext cx="981075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Pièce n</a:t>
          </a: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157"/>
  <sheetViews>
    <sheetView showGridLines="0" zoomScale="110" zoomScaleNormal="110" zoomScaleSheetLayoutView="100" zoomScalePageLayoutView="0" workbookViewId="0" topLeftCell="A1">
      <pane xSplit="3" ySplit="7" topLeftCell="P101" activePane="bottomRight" state="frozen"/>
      <selection pane="topLeft" activeCell="A1" sqref="A1"/>
      <selection pane="topRight" activeCell="D1" sqref="D1"/>
      <selection pane="bottomLeft" activeCell="AF31" sqref="AF31"/>
      <selection pane="bottomRight" activeCell="U101" sqref="U101"/>
    </sheetView>
  </sheetViews>
  <sheetFormatPr defaultColWidth="9.77734375" defaultRowHeight="15.75"/>
  <cols>
    <col min="1" max="3" width="5.5546875" style="2" hidden="1" customWidth="1"/>
    <col min="4" max="18" width="5.5546875" style="2" customWidth="1"/>
    <col min="19" max="19" width="5.3359375" style="2" customWidth="1"/>
    <col min="20" max="20" width="7.5546875" style="2" bestFit="1" customWidth="1"/>
    <col min="21" max="21" width="9.21484375" style="2" bestFit="1" customWidth="1"/>
    <col min="22" max="22" width="14.4453125" style="2" bestFit="1" customWidth="1"/>
    <col min="23" max="23" width="6.5546875" style="2" bestFit="1" customWidth="1"/>
    <col min="24" max="24" width="7.5546875" style="2" bestFit="1" customWidth="1"/>
    <col min="25" max="25" width="8.88671875" style="2" bestFit="1" customWidth="1"/>
    <col min="26" max="26" width="4.88671875" style="2" bestFit="1" customWidth="1"/>
    <col min="27" max="27" width="12.88671875" style="2" bestFit="1" customWidth="1"/>
    <col min="28" max="28" width="7.4453125" style="2" bestFit="1" customWidth="1"/>
    <col min="29" max="29" width="6.77734375" style="2" bestFit="1" customWidth="1"/>
    <col min="30" max="30" width="15.3359375" style="2" bestFit="1" customWidth="1"/>
    <col min="31" max="31" width="4.99609375" style="2" bestFit="1" customWidth="1"/>
    <col min="32" max="32" width="16.77734375" style="2" bestFit="1" customWidth="1"/>
    <col min="33" max="35" width="4.88671875" style="2" bestFit="1" customWidth="1"/>
    <col min="36" max="36" width="14.3359375" style="2" customWidth="1"/>
    <col min="37" max="37" width="8.77734375" style="2" customWidth="1"/>
    <col min="38" max="38" width="1.66796875" style="2" customWidth="1"/>
    <col min="39" max="40" width="6.77734375" style="2" customWidth="1"/>
    <col min="41" max="41" width="6.88671875" style="2" customWidth="1"/>
    <col min="42" max="16384" width="9.77734375" style="2" customWidth="1"/>
  </cols>
  <sheetData>
    <row r="1" spans="1:36" ht="25.5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8" customHeight="1">
      <c r="A2" s="74" t="s">
        <v>5</v>
      </c>
      <c r="B2" s="74" t="s">
        <v>4</v>
      </c>
      <c r="C2" s="71" t="s">
        <v>5</v>
      </c>
      <c r="D2" s="74" t="s">
        <v>6</v>
      </c>
      <c r="E2" s="71" t="s">
        <v>49</v>
      </c>
      <c r="F2" s="71" t="s">
        <v>46</v>
      </c>
      <c r="G2" s="1" t="s">
        <v>32</v>
      </c>
      <c r="H2" s="3" t="s">
        <v>27</v>
      </c>
      <c r="I2" s="71" t="s">
        <v>56</v>
      </c>
      <c r="J2" s="71" t="s">
        <v>26</v>
      </c>
      <c r="K2" s="1" t="s">
        <v>32</v>
      </c>
      <c r="L2" s="3" t="s">
        <v>27</v>
      </c>
      <c r="M2" s="71" t="s">
        <v>48</v>
      </c>
      <c r="N2" s="1" t="s">
        <v>32</v>
      </c>
      <c r="O2" s="3" t="s">
        <v>27</v>
      </c>
      <c r="P2" s="71" t="s">
        <v>55</v>
      </c>
      <c r="Q2" s="80" t="s">
        <v>34</v>
      </c>
      <c r="R2" s="1" t="s">
        <v>32</v>
      </c>
      <c r="S2" s="71" t="s">
        <v>24</v>
      </c>
      <c r="T2" s="4"/>
      <c r="U2" s="36"/>
      <c r="V2" s="4"/>
      <c r="W2" s="4"/>
      <c r="X2" s="38"/>
      <c r="Y2" s="36"/>
      <c r="Z2" s="4"/>
      <c r="AA2" s="4"/>
      <c r="AB2" s="4"/>
      <c r="AC2" s="4"/>
      <c r="AD2" s="4"/>
      <c r="AE2" s="4"/>
      <c r="AF2" s="4"/>
      <c r="AG2" s="62" t="s">
        <v>23</v>
      </c>
      <c r="AH2" s="63"/>
      <c r="AI2" s="64"/>
      <c r="AJ2" s="58" t="s">
        <v>44</v>
      </c>
    </row>
    <row r="3" spans="1:36" ht="13.5" customHeight="1">
      <c r="A3" s="75"/>
      <c r="B3" s="75"/>
      <c r="C3" s="72"/>
      <c r="D3" s="75"/>
      <c r="E3" s="75"/>
      <c r="F3" s="75"/>
      <c r="G3" s="77" t="s">
        <v>46</v>
      </c>
      <c r="H3" s="77" t="s">
        <v>46</v>
      </c>
      <c r="I3" s="75"/>
      <c r="J3" s="75"/>
      <c r="K3" s="71" t="s">
        <v>33</v>
      </c>
      <c r="L3" s="77" t="s">
        <v>57</v>
      </c>
      <c r="M3" s="75"/>
      <c r="N3" s="71" t="s">
        <v>47</v>
      </c>
      <c r="O3" s="77" t="s">
        <v>48</v>
      </c>
      <c r="P3" s="72"/>
      <c r="Q3" s="81"/>
      <c r="R3" s="71" t="s">
        <v>50</v>
      </c>
      <c r="S3" s="72"/>
      <c r="T3" s="7"/>
      <c r="U3" s="37"/>
      <c r="V3" s="35"/>
      <c r="W3" s="14"/>
      <c r="X3" s="40"/>
      <c r="Y3" s="37"/>
      <c r="Z3" s="35"/>
      <c r="AA3" s="35"/>
      <c r="AB3" s="35"/>
      <c r="AC3" s="35"/>
      <c r="AD3" s="35"/>
      <c r="AE3" s="35"/>
      <c r="AF3" s="14"/>
      <c r="AG3" s="65"/>
      <c r="AH3" s="66"/>
      <c r="AI3" s="67"/>
      <c r="AJ3" s="59"/>
    </row>
    <row r="4" spans="1:36" ht="13.5" customHeight="1">
      <c r="A4" s="75"/>
      <c r="B4" s="75"/>
      <c r="C4" s="72"/>
      <c r="D4" s="75"/>
      <c r="E4" s="75"/>
      <c r="F4" s="75"/>
      <c r="G4" s="78"/>
      <c r="H4" s="78"/>
      <c r="I4" s="75"/>
      <c r="J4" s="75"/>
      <c r="K4" s="72"/>
      <c r="L4" s="78"/>
      <c r="M4" s="75"/>
      <c r="N4" s="72"/>
      <c r="O4" s="78"/>
      <c r="P4" s="72"/>
      <c r="Q4" s="81"/>
      <c r="R4" s="72"/>
      <c r="S4" s="72"/>
      <c r="T4" s="5" t="s">
        <v>0</v>
      </c>
      <c r="U4" s="9" t="s">
        <v>8</v>
      </c>
      <c r="V4" s="33" t="s">
        <v>31</v>
      </c>
      <c r="W4" s="1"/>
      <c r="X4" s="5" t="s">
        <v>0</v>
      </c>
      <c r="Y4" s="6" t="s">
        <v>1</v>
      </c>
      <c r="Z4" s="8"/>
      <c r="AA4" s="9" t="s">
        <v>2</v>
      </c>
      <c r="AB4" s="11"/>
      <c r="AC4" s="10"/>
      <c r="AD4" s="6" t="s">
        <v>3</v>
      </c>
      <c r="AE4" s="39"/>
      <c r="AF4" s="8"/>
      <c r="AG4" s="65"/>
      <c r="AH4" s="66"/>
      <c r="AI4" s="67"/>
      <c r="AJ4" s="59"/>
    </row>
    <row r="5" spans="1:36" ht="13.5" customHeight="1">
      <c r="A5" s="75"/>
      <c r="B5" s="75"/>
      <c r="C5" s="72"/>
      <c r="D5" s="75"/>
      <c r="E5" s="75"/>
      <c r="F5" s="75"/>
      <c r="G5" s="78"/>
      <c r="H5" s="78"/>
      <c r="I5" s="75"/>
      <c r="J5" s="75"/>
      <c r="K5" s="72"/>
      <c r="L5" s="78"/>
      <c r="M5" s="75"/>
      <c r="N5" s="72"/>
      <c r="O5" s="78"/>
      <c r="P5" s="72"/>
      <c r="Q5" s="81"/>
      <c r="R5" s="72"/>
      <c r="S5" s="72"/>
      <c r="T5" s="8" t="s">
        <v>7</v>
      </c>
      <c r="U5" s="8" t="s">
        <v>38</v>
      </c>
      <c r="V5" s="8" t="s">
        <v>35</v>
      </c>
      <c r="W5" s="8" t="s">
        <v>37</v>
      </c>
      <c r="X5" s="5" t="s">
        <v>9</v>
      </c>
      <c r="Y5" s="9" t="s">
        <v>10</v>
      </c>
      <c r="Z5" s="10"/>
      <c r="AA5" s="8" t="s">
        <v>11</v>
      </c>
      <c r="AB5" s="8" t="s">
        <v>12</v>
      </c>
      <c r="AC5" s="8" t="s">
        <v>13</v>
      </c>
      <c r="AD5" s="6" t="s">
        <v>39</v>
      </c>
      <c r="AE5" s="12"/>
      <c r="AF5" s="8"/>
      <c r="AG5" s="65"/>
      <c r="AH5" s="66"/>
      <c r="AI5" s="67"/>
      <c r="AJ5" s="59"/>
    </row>
    <row r="6" spans="1:36" ht="13.5" customHeight="1">
      <c r="A6" s="75"/>
      <c r="B6" s="75"/>
      <c r="C6" s="72"/>
      <c r="D6" s="75"/>
      <c r="E6" s="75"/>
      <c r="F6" s="75"/>
      <c r="G6" s="78"/>
      <c r="H6" s="78"/>
      <c r="I6" s="75"/>
      <c r="J6" s="75"/>
      <c r="K6" s="73"/>
      <c r="L6" s="78"/>
      <c r="M6" s="75"/>
      <c r="N6" s="72"/>
      <c r="O6" s="78"/>
      <c r="P6" s="72"/>
      <c r="Q6" s="81"/>
      <c r="R6" s="72"/>
      <c r="S6" s="72"/>
      <c r="T6" s="8" t="s">
        <v>14</v>
      </c>
      <c r="U6" s="41" t="s">
        <v>60</v>
      </c>
      <c r="V6" s="8" t="s">
        <v>36</v>
      </c>
      <c r="W6" s="34" t="s">
        <v>40</v>
      </c>
      <c r="X6" s="5" t="s">
        <v>14</v>
      </c>
      <c r="Y6" s="8" t="s">
        <v>15</v>
      </c>
      <c r="Z6" s="8" t="s">
        <v>16</v>
      </c>
      <c r="AA6" s="8" t="s">
        <v>17</v>
      </c>
      <c r="AB6" s="8" t="s">
        <v>17</v>
      </c>
      <c r="AC6" s="8" t="s">
        <v>18</v>
      </c>
      <c r="AD6" s="9" t="s">
        <v>19</v>
      </c>
      <c r="AE6" s="11"/>
      <c r="AF6" s="10"/>
      <c r="AG6" s="68"/>
      <c r="AH6" s="69"/>
      <c r="AI6" s="70"/>
      <c r="AJ6" s="59"/>
    </row>
    <row r="7" spans="1:36" ht="13.5" customHeight="1">
      <c r="A7" s="76"/>
      <c r="B7" s="76"/>
      <c r="C7" s="73"/>
      <c r="D7" s="76"/>
      <c r="E7" s="76"/>
      <c r="F7" s="76"/>
      <c r="G7" s="78"/>
      <c r="H7" s="78"/>
      <c r="I7" s="76"/>
      <c r="J7" s="76"/>
      <c r="K7" s="30" t="s">
        <v>58</v>
      </c>
      <c r="L7" s="78"/>
      <c r="M7" s="76"/>
      <c r="N7" s="83"/>
      <c r="O7" s="78"/>
      <c r="P7" s="73"/>
      <c r="Q7" s="82"/>
      <c r="R7" s="73"/>
      <c r="S7" s="73"/>
      <c r="T7" s="14"/>
      <c r="U7" s="29"/>
      <c r="V7" s="13"/>
      <c r="W7" s="10"/>
      <c r="X7" s="13"/>
      <c r="Y7" s="10" t="s">
        <v>20</v>
      </c>
      <c r="Z7" s="10" t="s">
        <v>21</v>
      </c>
      <c r="AA7" s="10" t="s">
        <v>41</v>
      </c>
      <c r="AB7" s="10" t="s">
        <v>42</v>
      </c>
      <c r="AC7" s="10" t="s">
        <v>43</v>
      </c>
      <c r="AD7" s="10" t="s">
        <v>15</v>
      </c>
      <c r="AE7" s="10" t="s">
        <v>16</v>
      </c>
      <c r="AF7" s="10" t="s">
        <v>22</v>
      </c>
      <c r="AG7" s="1" t="s">
        <v>15</v>
      </c>
      <c r="AH7" s="15" t="s">
        <v>16</v>
      </c>
      <c r="AI7" s="15" t="s">
        <v>22</v>
      </c>
      <c r="AJ7" s="60"/>
    </row>
    <row r="8" spans="1:36" ht="12.75" customHeight="1">
      <c r="A8" s="16">
        <v>3</v>
      </c>
      <c r="B8" s="16"/>
      <c r="C8" s="16"/>
      <c r="D8" s="16"/>
      <c r="E8" s="16"/>
      <c r="F8" s="42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3">
        <v>325</v>
      </c>
      <c r="T8" s="18">
        <f aca="true" t="shared" si="0" ref="T8:T18">((S8*ID)/12)</f>
        <v>1522.958125</v>
      </c>
      <c r="U8" s="18">
        <f>(T8*0.1083)</f>
        <v>164.9363649375</v>
      </c>
      <c r="V8" s="18">
        <f aca="true" t="shared" si="1" ref="V8:V18">T8*0.9825*8%</f>
        <v>119.70450862500002</v>
      </c>
      <c r="W8" s="18">
        <f aca="true" t="shared" si="2" ref="W8:W18">(T8-U8)*0.01</f>
        <v>13.580217600625001</v>
      </c>
      <c r="X8" s="18">
        <f>(T8-SUM(U8:W8))</f>
        <v>1224.737033836875</v>
      </c>
      <c r="Y8" s="18">
        <f>IF((S8&lt;289),(((ID/12)*289)*0.03),(T8*0.03))</f>
        <v>45.68874375</v>
      </c>
      <c r="Z8" s="18">
        <f>IF((S8&lt;289),(((ID/12)*289)*0.01),(T8*0.01))</f>
        <v>15.22958125</v>
      </c>
      <c r="AA8" s="18">
        <f aca="true" t="shared" si="3" ref="AA8:AA73">(10.67+((((446*ID)*0.03)/12)))</f>
        <v>73.3690145</v>
      </c>
      <c r="AB8" s="18">
        <f aca="true" t="shared" si="4" ref="AB8:AB73">(15.24+((((446*ID)*0.08)/12)))</f>
        <v>182.437372</v>
      </c>
      <c r="AC8" s="18">
        <f aca="true" t="shared" si="5" ref="AC8:AC73">(4.57+((((446*ID)*0.06)/12)))</f>
        <v>129.968029</v>
      </c>
      <c r="AD8" s="18">
        <f>(((T8+Y8))*0.0297)</f>
        <v>46.588812001875006</v>
      </c>
      <c r="AE8" s="18">
        <f>(((T8+Z8))*0.0297)</f>
        <v>45.684174875625004</v>
      </c>
      <c r="AF8" s="18">
        <f>(T8*0.0297)</f>
        <v>45.23185631250001</v>
      </c>
      <c r="AG8" s="19">
        <f aca="true" t="shared" si="6" ref="AG8:AG18">((X8*0.99*0.9895)+Y8-AD8)*0.01</f>
        <v>11.988584537798971</v>
      </c>
      <c r="AH8" s="19">
        <f aca="true" t="shared" si="7" ref="AH8:AH18">((X8*0.99*0.9895)+Z8-AE8)*0.01</f>
        <v>11.69303928406147</v>
      </c>
      <c r="AI8" s="20">
        <f aca="true" t="shared" si="8" ref="AI8:AI18">((X8*0.99*0.9895)-AF8)*0.01</f>
        <v>11.545266657192721</v>
      </c>
      <c r="AJ8" s="21">
        <f aca="true" t="shared" si="9" ref="AJ8:AJ18">X8*0.01</f>
        <v>12.247370338368752</v>
      </c>
    </row>
    <row r="9" spans="1:36" ht="12.75" customHeight="1">
      <c r="A9" s="16">
        <v>4</v>
      </c>
      <c r="B9" s="16">
        <v>1</v>
      </c>
      <c r="C9" s="16"/>
      <c r="D9" s="16"/>
      <c r="E9" s="42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3">
        <v>327</v>
      </c>
      <c r="T9" s="18">
        <f t="shared" si="0"/>
        <v>1532.330175</v>
      </c>
      <c r="U9" s="18">
        <f>(T9*0.1083)</f>
        <v>165.9513579525</v>
      </c>
      <c r="V9" s="18">
        <f t="shared" si="1"/>
        <v>120.441151755</v>
      </c>
      <c r="W9" s="18">
        <f t="shared" si="2"/>
        <v>13.663788170475</v>
      </c>
      <c r="X9" s="18">
        <f>(T9-SUM(U9:W9))</f>
        <v>1232.2738771220252</v>
      </c>
      <c r="Y9" s="18">
        <f>IF((S9&lt;289),(((ID/12)*289)*0.03),(T9*0.03))</f>
        <v>45.96990525</v>
      </c>
      <c r="Z9" s="18">
        <f>IF((S9&lt;289),(((ID/12)*289)*0.01),(T9*0.01))</f>
        <v>15.32330175</v>
      </c>
      <c r="AA9" s="18">
        <f t="shared" si="3"/>
        <v>73.3690145</v>
      </c>
      <c r="AB9" s="18">
        <f t="shared" si="4"/>
        <v>182.437372</v>
      </c>
      <c r="AC9" s="18">
        <f t="shared" si="5"/>
        <v>129.968029</v>
      </c>
      <c r="AD9" s="18">
        <f>(((T9+Y9))*0.0297)</f>
        <v>46.875512383425004</v>
      </c>
      <c r="AE9" s="18">
        <f>(((T9+Z9))*0.0297)</f>
        <v>45.965308259475</v>
      </c>
      <c r="AF9" s="18">
        <f>(T9*0.0297)</f>
        <v>45.510206197500004</v>
      </c>
      <c r="AG9" s="19">
        <f t="shared" si="6"/>
        <v>12.062360442646966</v>
      </c>
      <c r="AH9" s="19">
        <f t="shared" si="7"/>
        <v>11.764996448886466</v>
      </c>
      <c r="AI9" s="20">
        <f t="shared" si="8"/>
        <v>11.616314452006216</v>
      </c>
      <c r="AJ9" s="21">
        <f t="shared" si="9"/>
        <v>12.322738771220251</v>
      </c>
    </row>
    <row r="10" spans="1:36" ht="12.75" customHeight="1">
      <c r="A10" s="16">
        <v>5</v>
      </c>
      <c r="B10" s="16"/>
      <c r="C10" s="16"/>
      <c r="D10" s="16"/>
      <c r="E10" s="16"/>
      <c r="F10" s="42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3">
        <v>343</v>
      </c>
      <c r="T10" s="18">
        <f t="shared" si="0"/>
        <v>1607.3065749999998</v>
      </c>
      <c r="U10" s="18">
        <f aca="true" t="shared" si="10" ref="U10:U73">(T10*0.1083)</f>
        <v>174.07130207249998</v>
      </c>
      <c r="V10" s="18">
        <f t="shared" si="1"/>
        <v>126.334296795</v>
      </c>
      <c r="W10" s="18">
        <f t="shared" si="2"/>
        <v>14.332352729275</v>
      </c>
      <c r="X10" s="18">
        <f>(T10-SUM(U10:W10))</f>
        <v>1292.5686234032248</v>
      </c>
      <c r="Y10" s="18">
        <f>IF((S10&lt;289),(((ID/12)*289)*0.03),(T10*0.03))</f>
        <v>48.21919724999999</v>
      </c>
      <c r="Z10" s="18">
        <f>IF((S10&lt;289),(((ID/12)*289)*0.01),(T10*0.01))</f>
        <v>16.073065749999998</v>
      </c>
      <c r="AA10" s="18">
        <f t="shared" si="3"/>
        <v>73.3690145</v>
      </c>
      <c r="AB10" s="18">
        <f t="shared" si="4"/>
        <v>182.437372</v>
      </c>
      <c r="AC10" s="18">
        <f t="shared" si="5"/>
        <v>129.968029</v>
      </c>
      <c r="AD10" s="18">
        <f>(((T10+Y10))*0.0297)</f>
        <v>49.169115435825</v>
      </c>
      <c r="AE10" s="18">
        <f>(((T10+Z10))*0.0297)</f>
        <v>48.214375330275</v>
      </c>
      <c r="AF10" s="18">
        <f>(T10*0.0297)</f>
        <v>47.737005277499996</v>
      </c>
      <c r="AG10" s="19">
        <f t="shared" si="6"/>
        <v>12.65256768143091</v>
      </c>
      <c r="AH10" s="19">
        <f t="shared" si="7"/>
        <v>12.34065376748641</v>
      </c>
      <c r="AI10" s="20">
        <f t="shared" si="8"/>
        <v>12.184696810514161</v>
      </c>
      <c r="AJ10" s="21">
        <f t="shared" si="9"/>
        <v>12.925686234032248</v>
      </c>
    </row>
    <row r="11" spans="1:36" ht="12.75" customHeight="1">
      <c r="A11" s="16"/>
      <c r="B11" s="16"/>
      <c r="C11" s="16"/>
      <c r="D11" s="16"/>
      <c r="E11" s="42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3">
        <v>345</v>
      </c>
      <c r="T11" s="18">
        <f t="shared" si="0"/>
        <v>1616.6786250000002</v>
      </c>
      <c r="U11" s="18">
        <f t="shared" si="10"/>
        <v>175.08629508750002</v>
      </c>
      <c r="V11" s="18">
        <f t="shared" si="1"/>
        <v>127.07093992500002</v>
      </c>
      <c r="W11" s="18">
        <f t="shared" si="2"/>
        <v>14.415923299125001</v>
      </c>
      <c r="X11" s="18">
        <f>(T11-SUM(U11:W11))</f>
        <v>1300.1054666883751</v>
      </c>
      <c r="Y11" s="18">
        <f>IF((S11&lt;289),(((ID/12)*289)*0.03),(T11*0.03))</f>
        <v>48.500358750000004</v>
      </c>
      <c r="Z11" s="18">
        <f>IF((S11&lt;289),(((ID/12)*289)*0.01),(T11*0.01))</f>
        <v>16.16678625</v>
      </c>
      <c r="AA11" s="18">
        <f t="shared" si="3"/>
        <v>73.3690145</v>
      </c>
      <c r="AB11" s="18">
        <f t="shared" si="4"/>
        <v>182.437372</v>
      </c>
      <c r="AC11" s="18">
        <f t="shared" si="5"/>
        <v>129.968029</v>
      </c>
      <c r="AD11" s="18">
        <f>(((T11+Y11))*0.0297)</f>
        <v>49.45581581737501</v>
      </c>
      <c r="AE11" s="18">
        <f>(((T11+Z11))*0.0297)</f>
        <v>48.49550871412501</v>
      </c>
      <c r="AF11" s="18">
        <f>(T11*0.0297)</f>
        <v>48.01535516250001</v>
      </c>
      <c r="AG11" s="19">
        <f t="shared" si="6"/>
        <v>12.726343586278908</v>
      </c>
      <c r="AH11" s="19">
        <f t="shared" si="7"/>
        <v>12.41261093231141</v>
      </c>
      <c r="AI11" s="20">
        <f t="shared" si="8"/>
        <v>12.255744605327656</v>
      </c>
      <c r="AJ11" s="21">
        <f t="shared" si="9"/>
        <v>13.001054666883752</v>
      </c>
    </row>
    <row r="12" spans="1:36" ht="12.75" customHeight="1">
      <c r="A12" s="16"/>
      <c r="B12" s="16"/>
      <c r="C12" s="16"/>
      <c r="D12" s="42">
        <v>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3">
        <v>349</v>
      </c>
      <c r="T12" s="18">
        <f t="shared" si="0"/>
        <v>1635.4227250000001</v>
      </c>
      <c r="U12" s="18">
        <f t="shared" si="10"/>
        <v>177.1162811175</v>
      </c>
      <c r="V12" s="18">
        <f t="shared" si="1"/>
        <v>128.544226185</v>
      </c>
      <c r="W12" s="18">
        <f t="shared" si="2"/>
        <v>14.583064438825001</v>
      </c>
      <c r="X12" s="18">
        <f>(T12-SUM(U12:W12))</f>
        <v>1315.1791532586751</v>
      </c>
      <c r="Y12" s="18">
        <f>IF((S12&lt;289),(((ID/12)*289)*0.03),(T12*0.03))</f>
        <v>49.06268175</v>
      </c>
      <c r="Z12" s="18">
        <f>IF((S12&lt;289),(((ID/12)*289)*0.01),(T12*0.01))</f>
        <v>16.35422725</v>
      </c>
      <c r="AA12" s="18">
        <f t="shared" si="3"/>
        <v>73.3690145</v>
      </c>
      <c r="AB12" s="18">
        <f t="shared" si="4"/>
        <v>182.437372</v>
      </c>
      <c r="AC12" s="18">
        <f t="shared" si="5"/>
        <v>129.968029</v>
      </c>
      <c r="AD12" s="18">
        <f>(((T12+Y12))*0.0297)</f>
        <v>50.029216580475</v>
      </c>
      <c r="AE12" s="18">
        <f>(((T12+Z12))*0.0297)</f>
        <v>49.057775481825004</v>
      </c>
      <c r="AF12" s="18">
        <f>(T12*0.0297)</f>
        <v>48.5720549325</v>
      </c>
      <c r="AG12" s="19">
        <f t="shared" si="6"/>
        <v>12.873895395974897</v>
      </c>
      <c r="AH12" s="19">
        <f t="shared" si="7"/>
        <v>12.556525261961395</v>
      </c>
      <c r="AI12" s="20">
        <f t="shared" si="8"/>
        <v>12.397840194954647</v>
      </c>
      <c r="AJ12" s="21">
        <f t="shared" si="9"/>
        <v>13.151791532586751</v>
      </c>
    </row>
    <row r="13" spans="1:36" ht="12.75" customHeight="1">
      <c r="A13" s="16"/>
      <c r="B13" s="16"/>
      <c r="C13" s="16">
        <v>1</v>
      </c>
      <c r="D13" s="16"/>
      <c r="E13" s="16"/>
      <c r="F13" s="16"/>
      <c r="G13" s="16"/>
      <c r="H13" s="16"/>
      <c r="I13" s="42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43">
        <v>353</v>
      </c>
      <c r="T13" s="18">
        <f t="shared" si="0"/>
        <v>1654.166825</v>
      </c>
      <c r="U13" s="18">
        <f t="shared" si="10"/>
        <v>179.1462671475</v>
      </c>
      <c r="V13" s="18">
        <f t="shared" si="1"/>
        <v>130.01751244500002</v>
      </c>
      <c r="W13" s="18">
        <f t="shared" si="2"/>
        <v>14.750205578525001</v>
      </c>
      <c r="X13" s="18">
        <f>(TBM-SUM(U13:W13))</f>
        <v>1330.252839828975</v>
      </c>
      <c r="Y13" s="18">
        <f>IF((S13&lt;289),(((ID/12)*289)*0.03),(TBM*0.03))</f>
        <v>49.62500475</v>
      </c>
      <c r="Z13" s="18">
        <f>IF((S13&lt;289),(((ID/12)*289)*0.01),(TBM*0.01))</f>
        <v>16.54166825</v>
      </c>
      <c r="AA13" s="18">
        <f t="shared" si="3"/>
        <v>73.3690145</v>
      </c>
      <c r="AB13" s="18">
        <f t="shared" si="4"/>
        <v>182.437372</v>
      </c>
      <c r="AC13" s="18">
        <f t="shared" si="5"/>
        <v>129.968029</v>
      </c>
      <c r="AD13" s="18">
        <f>(((TBM+Y13))*0.0297)</f>
        <v>50.602617343575005</v>
      </c>
      <c r="AE13" s="18">
        <f>(((TBM+Z13))*0.0297)</f>
        <v>49.620042249525</v>
      </c>
      <c r="AF13" s="18">
        <f>(TBM*0.0297)</f>
        <v>49.128754702500004</v>
      </c>
      <c r="AG13" s="19">
        <f t="shared" si="6"/>
        <v>13.021447205670881</v>
      </c>
      <c r="AH13" s="19">
        <f t="shared" si="7"/>
        <v>12.70043959161138</v>
      </c>
      <c r="AI13" s="20">
        <f t="shared" si="8"/>
        <v>12.539935784581633</v>
      </c>
      <c r="AJ13" s="21">
        <f t="shared" si="9"/>
        <v>13.302528398289752</v>
      </c>
    </row>
    <row r="14" spans="1:36" ht="12.75" customHeight="1">
      <c r="A14" s="16">
        <v>6</v>
      </c>
      <c r="B14" s="16"/>
      <c r="C14" s="16"/>
      <c r="D14" s="16"/>
      <c r="E14" s="16"/>
      <c r="F14" s="42">
        <v>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3">
        <v>363</v>
      </c>
      <c r="T14" s="18">
        <f t="shared" si="0"/>
        <v>1701.027075</v>
      </c>
      <c r="U14" s="18">
        <f t="shared" si="10"/>
        <v>184.2212322225</v>
      </c>
      <c r="V14" s="18">
        <f t="shared" si="1"/>
        <v>133.700728095</v>
      </c>
      <c r="W14" s="18">
        <f t="shared" si="2"/>
        <v>15.168058427775</v>
      </c>
      <c r="X14" s="18">
        <f>(T14-SUM(U14:W14))</f>
        <v>1367.9370562547251</v>
      </c>
      <c r="Y14" s="18">
        <f>IF((S14&lt;289),(((ID/12)*289)*0.03),(T14*0.03))</f>
        <v>51.03081225</v>
      </c>
      <c r="Z14" s="18">
        <f>IF((S14&lt;289),(((ID/12)*289)*0.01),(T14*0.01))</f>
        <v>17.01027075</v>
      </c>
      <c r="AA14" s="18">
        <f t="shared" si="3"/>
        <v>73.3690145</v>
      </c>
      <c r="AB14" s="18">
        <f t="shared" si="4"/>
        <v>182.437372</v>
      </c>
      <c r="AC14" s="18">
        <f t="shared" si="5"/>
        <v>129.968029</v>
      </c>
      <c r="AD14" s="18">
        <f>(((T14+Y14))*0.0297)</f>
        <v>52.036119251325005</v>
      </c>
      <c r="AE14" s="18">
        <f>(((T14+Z14))*0.0297)</f>
        <v>51.025709168775</v>
      </c>
      <c r="AF14" s="18">
        <f>(T14*0.0297)</f>
        <v>50.5205041275</v>
      </c>
      <c r="AG14" s="19">
        <f t="shared" si="6"/>
        <v>13.390326729910852</v>
      </c>
      <c r="AH14" s="19">
        <f t="shared" si="7"/>
        <v>13.060225415736353</v>
      </c>
      <c r="AI14" s="20">
        <f t="shared" si="8"/>
        <v>12.8951747586491</v>
      </c>
      <c r="AJ14" s="21">
        <f t="shared" si="9"/>
        <v>13.679370562547252</v>
      </c>
    </row>
    <row r="15" spans="1:36" ht="12.75" customHeight="1">
      <c r="A15" s="16"/>
      <c r="B15" s="16"/>
      <c r="C15" s="16"/>
      <c r="D15" s="42">
        <v>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3">
        <v>365</v>
      </c>
      <c r="T15" s="18">
        <f t="shared" si="0"/>
        <v>1710.3991250000001</v>
      </c>
      <c r="U15" s="18">
        <f t="shared" si="10"/>
        <v>185.2362252375</v>
      </c>
      <c r="V15" s="18">
        <f t="shared" si="1"/>
        <v>134.43737122500002</v>
      </c>
      <c r="W15" s="18">
        <f t="shared" si="2"/>
        <v>15.251628997625001</v>
      </c>
      <c r="X15" s="18">
        <f>(T15-SUM(U15:W15))</f>
        <v>1375.4738995398752</v>
      </c>
      <c r="Y15" s="18">
        <f>IF((S15&lt;289),(((ID/12)*289)*0.03),(T15*0.03))</f>
        <v>51.31197375</v>
      </c>
      <c r="Z15" s="18">
        <f>IF((S15&lt;289),(((ID/12)*289)*0.01),(T15*0.01))</f>
        <v>17.10399125</v>
      </c>
      <c r="AA15" s="18">
        <f t="shared" si="3"/>
        <v>73.3690145</v>
      </c>
      <c r="AB15" s="18">
        <f t="shared" si="4"/>
        <v>182.437372</v>
      </c>
      <c r="AC15" s="18">
        <f t="shared" si="5"/>
        <v>129.968029</v>
      </c>
      <c r="AD15" s="18">
        <f>(((T15+Y15))*0.0297)</f>
        <v>52.32281963287501</v>
      </c>
      <c r="AE15" s="18">
        <f>(((T15+Z15))*0.0297)</f>
        <v>51.30684255262501</v>
      </c>
      <c r="AF15" s="18">
        <f>(T15*0.0297)</f>
        <v>50.79885401250001</v>
      </c>
      <c r="AG15" s="19">
        <f>((X15*0.99*0.9895)+Y15-AD15)*0.01</f>
        <v>13.464102634758845</v>
      </c>
      <c r="AH15" s="19">
        <f>((X15*0.99*0.9895)+Z15-AE15)*0.01</f>
        <v>13.132182580561343</v>
      </c>
      <c r="AI15" s="20">
        <f t="shared" si="8"/>
        <v>12.966222553462595</v>
      </c>
      <c r="AJ15" s="21">
        <f t="shared" si="9"/>
        <v>13.754738995398753</v>
      </c>
    </row>
    <row r="16" spans="1:36" ht="12.75" customHeight="1">
      <c r="A16" s="16"/>
      <c r="B16" s="16"/>
      <c r="C16" s="16"/>
      <c r="D16" s="16"/>
      <c r="E16" s="42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3">
        <v>366</v>
      </c>
      <c r="T16" s="18">
        <f t="shared" si="0"/>
        <v>1715.08515</v>
      </c>
      <c r="U16" s="18">
        <f t="shared" si="10"/>
        <v>185.743721745</v>
      </c>
      <c r="V16" s="18">
        <f t="shared" si="1"/>
        <v>134.80569279000002</v>
      </c>
      <c r="W16" s="18">
        <f t="shared" si="2"/>
        <v>15.293414282550003</v>
      </c>
      <c r="X16" s="18">
        <f>(T16-SUM(U16:W16))</f>
        <v>1379.2423211824503</v>
      </c>
      <c r="Y16" s="18">
        <f>IF((S16&lt;289),(((ID/12)*289)*0.03),(T16*0.03))</f>
        <v>51.4525545</v>
      </c>
      <c r="Z16" s="18">
        <f>IF((S16&lt;289),(((ID/12)*289)*0.01),(T16*0.01))</f>
        <v>17.1508515</v>
      </c>
      <c r="AA16" s="18">
        <f t="shared" si="3"/>
        <v>73.3690145</v>
      </c>
      <c r="AB16" s="18">
        <f t="shared" si="4"/>
        <v>182.437372</v>
      </c>
      <c r="AC16" s="18">
        <f t="shared" si="5"/>
        <v>129.968029</v>
      </c>
      <c r="AD16" s="18">
        <f>(((T16+Y16))*0.0297)</f>
        <v>52.46616982365</v>
      </c>
      <c r="AE16" s="18">
        <f>(((T16+Z16))*0.0297)</f>
        <v>51.44740924455001</v>
      </c>
      <c r="AF16" s="18">
        <f>(T16*0.0297)</f>
        <v>50.93802895500001</v>
      </c>
      <c r="AG16" s="19">
        <f t="shared" si="6"/>
        <v>13.50099058718284</v>
      </c>
      <c r="AH16" s="19">
        <f t="shared" si="7"/>
        <v>13.168161162973844</v>
      </c>
      <c r="AI16" s="20">
        <f t="shared" si="8"/>
        <v>13.001746450869344</v>
      </c>
      <c r="AJ16" s="21">
        <f t="shared" si="9"/>
        <v>13.792423211824502</v>
      </c>
    </row>
    <row r="17" spans="1:3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42">
        <v>1</v>
      </c>
      <c r="K17" s="16"/>
      <c r="L17" s="16"/>
      <c r="M17" s="16"/>
      <c r="N17" s="16"/>
      <c r="O17" s="16"/>
      <c r="P17" s="16"/>
      <c r="Q17" s="16"/>
      <c r="R17" s="16"/>
      <c r="S17" s="43">
        <v>370</v>
      </c>
      <c r="T17" s="18">
        <f t="shared" si="0"/>
        <v>1733.82925</v>
      </c>
      <c r="U17" s="18">
        <f t="shared" si="10"/>
        <v>187.773707775</v>
      </c>
      <c r="V17" s="18">
        <f t="shared" si="1"/>
        <v>136.27897905</v>
      </c>
      <c r="W17" s="18">
        <f t="shared" si="2"/>
        <v>15.46055542225</v>
      </c>
      <c r="X17" s="18">
        <f>(T17-SUM(U17:W17))</f>
        <v>1394.31600775275</v>
      </c>
      <c r="Y17" s="18">
        <f>IF((S17&lt;289),(((ID/12)*289)*0.03),(T17*0.03))</f>
        <v>52.0148775</v>
      </c>
      <c r="Z17" s="18">
        <f>IF((S17&lt;289),(((ID/12)*289)*0.01),(T17*0.01))</f>
        <v>17.3382925</v>
      </c>
      <c r="AA17" s="18">
        <f t="shared" si="3"/>
        <v>73.3690145</v>
      </c>
      <c r="AB17" s="18">
        <f t="shared" si="4"/>
        <v>182.437372</v>
      </c>
      <c r="AC17" s="18">
        <f t="shared" si="5"/>
        <v>129.968029</v>
      </c>
      <c r="AD17" s="18">
        <f>(((T17+Y17))*0.0297)</f>
        <v>53.03957058675</v>
      </c>
      <c r="AE17" s="18">
        <f>(((T17+Z17))*0.0297)</f>
        <v>52.009676012250004</v>
      </c>
      <c r="AF17" s="18">
        <f>(T17*0.0297)</f>
        <v>51.494728725</v>
      </c>
      <c r="AG17" s="19">
        <f t="shared" si="6"/>
        <v>13.64854239687883</v>
      </c>
      <c r="AH17" s="19">
        <f t="shared" si="7"/>
        <v>13.312075492623828</v>
      </c>
      <c r="AI17" s="20">
        <f t="shared" si="8"/>
        <v>13.14384204049633</v>
      </c>
      <c r="AJ17" s="21">
        <f t="shared" si="9"/>
        <v>13.9431600775275</v>
      </c>
    </row>
    <row r="18" spans="1:36" ht="12.75" customHeight="1">
      <c r="A18" s="16"/>
      <c r="B18" s="16">
        <v>4</v>
      </c>
      <c r="C18" s="16"/>
      <c r="D18" s="42">
        <v>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3">
        <v>374</v>
      </c>
      <c r="T18" s="18">
        <f t="shared" si="0"/>
        <v>1752.57335</v>
      </c>
      <c r="U18" s="18">
        <f t="shared" si="10"/>
        <v>189.80369380499997</v>
      </c>
      <c r="V18" s="18">
        <f t="shared" si="1"/>
        <v>137.75226531</v>
      </c>
      <c r="W18" s="18">
        <f t="shared" si="2"/>
        <v>15.62769656195</v>
      </c>
      <c r="X18" s="18">
        <f>(T18-SUM(U18:W18))</f>
        <v>1409.38969432305</v>
      </c>
      <c r="Y18" s="18">
        <f>IF((S18&lt;289),(((ID/12)*289)*0.03),(T18*0.03))</f>
        <v>52.5772005</v>
      </c>
      <c r="Z18" s="18">
        <f>IF((S18&lt;289),(((ID/12)*289)*0.01),(T18*0.01))</f>
        <v>17.525733499999998</v>
      </c>
      <c r="AA18" s="18">
        <f t="shared" si="3"/>
        <v>73.3690145</v>
      </c>
      <c r="AB18" s="18">
        <f t="shared" si="4"/>
        <v>182.437372</v>
      </c>
      <c r="AC18" s="18">
        <f t="shared" si="5"/>
        <v>129.968029</v>
      </c>
      <c r="AD18" s="18">
        <f>(((T18+Y18))*0.0297)</f>
        <v>53.61297134984999</v>
      </c>
      <c r="AE18" s="18">
        <f>(((T18+Z18))*0.0297)</f>
        <v>52.57194277994999</v>
      </c>
      <c r="AF18" s="18">
        <f>(T18*0.0297)</f>
        <v>52.051428494999996</v>
      </c>
      <c r="AG18" s="19">
        <f t="shared" si="6"/>
        <v>13.796094206574814</v>
      </c>
      <c r="AH18" s="19">
        <f t="shared" si="7"/>
        <v>13.455989822273814</v>
      </c>
      <c r="AI18" s="20">
        <f t="shared" si="8"/>
        <v>13.285937630123314</v>
      </c>
      <c r="AJ18" s="21">
        <f t="shared" si="9"/>
        <v>14.0938969432305</v>
      </c>
    </row>
    <row r="19" spans="1:36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379</v>
      </c>
      <c r="T19" s="18">
        <f aca="true" t="shared" si="11" ref="T19:T85">((S19*ID)/12)</f>
        <v>1776.0034750000002</v>
      </c>
      <c r="U19" s="18">
        <f t="shared" si="10"/>
        <v>192.3411763425</v>
      </c>
      <c r="V19" s="18">
        <f aca="true" t="shared" si="12" ref="V19:V85">T19*0.9825*8%</f>
        <v>139.59387313500002</v>
      </c>
      <c r="W19" s="18">
        <f aca="true" t="shared" si="13" ref="W19:W85">(T19-U19)*0.01</f>
        <v>15.836622986575003</v>
      </c>
      <c r="X19" s="18">
        <f aca="true" t="shared" si="14" ref="X19:X85">(T19-SUM(U19:W19))</f>
        <v>1428.2318025359252</v>
      </c>
      <c r="Y19" s="18">
        <f aca="true" t="shared" si="15" ref="Y19:Y85">IF((S19&lt;289),(((ID/12)*289)*0.03),(T19*0.03))</f>
        <v>53.28010425</v>
      </c>
      <c r="Z19" s="18">
        <f aca="true" t="shared" si="16" ref="Z19:Z85">IF((S19&lt;289),(((ID/12)*289)*0.01),(T19*0.01))</f>
        <v>17.760034750000003</v>
      </c>
      <c r="AA19" s="18">
        <f t="shared" si="3"/>
        <v>73.3690145</v>
      </c>
      <c r="AB19" s="18">
        <f t="shared" si="4"/>
        <v>182.437372</v>
      </c>
      <c r="AC19" s="18">
        <f t="shared" si="5"/>
        <v>129.968029</v>
      </c>
      <c r="AD19" s="18">
        <f aca="true" t="shared" si="17" ref="AD19:AD85">(((T19+Y19))*0.0297)</f>
        <v>54.329722303725006</v>
      </c>
      <c r="AE19" s="18">
        <f aca="true" t="shared" si="18" ref="AE19:AE85">(((T19+Z19))*0.0297)</f>
        <v>53.274776239575004</v>
      </c>
      <c r="AF19" s="18">
        <f aca="true" t="shared" si="19" ref="AF19:AF85">(T19*0.0297)</f>
        <v>52.74730320750001</v>
      </c>
      <c r="AG19" s="19">
        <f aca="true" t="shared" si="20" ref="AG19:AG85">((X19*0.99*0.9895)+Y19-AD19)*0.01</f>
        <v>13.980533968694802</v>
      </c>
      <c r="AH19" s="19">
        <f aca="true" t="shared" si="21" ref="AH19:AH85">((X19*0.99*0.9895)+Z19-AE19)*0.01</f>
        <v>13.6358827343363</v>
      </c>
      <c r="AI19" s="20">
        <f aca="true" t="shared" si="22" ref="AI19:AI85">((X19*0.99*0.9895)-AF19)*0.01</f>
        <v>13.463557117157052</v>
      </c>
      <c r="AJ19" s="21">
        <f aca="true" t="shared" si="23" ref="AJ19:AJ85">X19*0.01</f>
        <v>14.282318025359253</v>
      </c>
    </row>
    <row r="20" spans="1:36" ht="12.75" customHeight="1">
      <c r="A20" s="16"/>
      <c r="B20" s="16"/>
      <c r="C20" s="16"/>
      <c r="D20" s="16"/>
      <c r="E20" s="16"/>
      <c r="F20" s="42">
        <v>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3">
        <v>380</v>
      </c>
      <c r="T20" s="18">
        <f t="shared" si="11"/>
        <v>1780.6895000000002</v>
      </c>
      <c r="U20" s="18">
        <f t="shared" si="10"/>
        <v>192.84867285</v>
      </c>
      <c r="V20" s="18">
        <f t="shared" si="12"/>
        <v>139.96219470000003</v>
      </c>
      <c r="W20" s="18">
        <f t="shared" si="13"/>
        <v>15.878408271500003</v>
      </c>
      <c r="X20" s="18">
        <f t="shared" si="14"/>
        <v>1432.0002241785</v>
      </c>
      <c r="Y20" s="18">
        <f t="shared" si="15"/>
        <v>53.420685000000006</v>
      </c>
      <c r="Z20" s="18">
        <f t="shared" si="16"/>
        <v>17.806895</v>
      </c>
      <c r="AA20" s="18">
        <f t="shared" si="3"/>
        <v>73.3690145</v>
      </c>
      <c r="AB20" s="18">
        <f t="shared" si="4"/>
        <v>182.437372</v>
      </c>
      <c r="AC20" s="18">
        <f t="shared" si="5"/>
        <v>129.968029</v>
      </c>
      <c r="AD20" s="18">
        <f t="shared" si="17"/>
        <v>54.47307249450001</v>
      </c>
      <c r="AE20" s="18">
        <f t="shared" si="18"/>
        <v>53.41534293150001</v>
      </c>
      <c r="AF20" s="18">
        <f t="shared" si="19"/>
        <v>52.88647815000001</v>
      </c>
      <c r="AG20" s="19">
        <f t="shared" si="20"/>
        <v>14.017421921118796</v>
      </c>
      <c r="AH20" s="19">
        <f t="shared" si="21"/>
        <v>13.671861316748796</v>
      </c>
      <c r="AI20" s="20">
        <f t="shared" si="22"/>
        <v>13.499081014563798</v>
      </c>
      <c r="AJ20" s="21">
        <f t="shared" si="23"/>
        <v>14.320002241785001</v>
      </c>
    </row>
    <row r="21" spans="1:36" ht="12.75" customHeight="1">
      <c r="A21" s="16"/>
      <c r="B21" s="16"/>
      <c r="C21" s="16"/>
      <c r="D21" s="42">
        <v>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3">
        <v>381</v>
      </c>
      <c r="T21" s="18">
        <f t="shared" si="11"/>
        <v>1785.3755250000002</v>
      </c>
      <c r="U21" s="18">
        <f t="shared" si="10"/>
        <v>193.3561693575</v>
      </c>
      <c r="V21" s="18">
        <f t="shared" si="12"/>
        <v>140.33051626500003</v>
      </c>
      <c r="W21" s="18">
        <f t="shared" si="13"/>
        <v>15.920193556425001</v>
      </c>
      <c r="X21" s="18">
        <f t="shared" si="14"/>
        <v>1435.768645821075</v>
      </c>
      <c r="Y21" s="18">
        <f t="shared" si="15"/>
        <v>53.561265750000004</v>
      </c>
      <c r="Z21" s="18">
        <f t="shared" si="16"/>
        <v>17.853755250000003</v>
      </c>
      <c r="AA21" s="18">
        <f t="shared" si="3"/>
        <v>73.3690145</v>
      </c>
      <c r="AB21" s="18">
        <f t="shared" si="4"/>
        <v>182.437372</v>
      </c>
      <c r="AC21" s="18">
        <f t="shared" si="5"/>
        <v>129.968029</v>
      </c>
      <c r="AD21" s="18">
        <f t="shared" si="17"/>
        <v>54.616422685275005</v>
      </c>
      <c r="AE21" s="18">
        <f t="shared" si="18"/>
        <v>53.555909623425</v>
      </c>
      <c r="AF21" s="18">
        <f t="shared" si="19"/>
        <v>53.02565309250001</v>
      </c>
      <c r="AG21" s="19">
        <f t="shared" si="20"/>
        <v>14.054309873542795</v>
      </c>
      <c r="AH21" s="19">
        <f t="shared" si="21"/>
        <v>13.707839899161295</v>
      </c>
      <c r="AI21" s="20">
        <f t="shared" si="22"/>
        <v>13.534604911970543</v>
      </c>
      <c r="AJ21" s="21">
        <f t="shared" si="23"/>
        <v>14.35768645821075</v>
      </c>
    </row>
    <row r="22" spans="1:36" ht="12.75" customHeight="1">
      <c r="A22" s="16">
        <v>7</v>
      </c>
      <c r="B22" s="16"/>
      <c r="C22" s="16"/>
      <c r="D22" s="16"/>
      <c r="E22" s="42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3">
        <v>382</v>
      </c>
      <c r="T22" s="18">
        <f t="shared" si="11"/>
        <v>1790.0615500000001</v>
      </c>
      <c r="U22" s="18">
        <f t="shared" si="10"/>
        <v>193.863665865</v>
      </c>
      <c r="V22" s="18">
        <f t="shared" si="12"/>
        <v>140.69883783</v>
      </c>
      <c r="W22" s="18">
        <f t="shared" si="13"/>
        <v>15.961978841350001</v>
      </c>
      <c r="X22" s="18">
        <f t="shared" si="14"/>
        <v>1439.5370674636501</v>
      </c>
      <c r="Y22" s="18">
        <f t="shared" si="15"/>
        <v>53.7018465</v>
      </c>
      <c r="Z22" s="18">
        <f t="shared" si="16"/>
        <v>17.9006155</v>
      </c>
      <c r="AA22" s="18">
        <f t="shared" si="3"/>
        <v>73.3690145</v>
      </c>
      <c r="AB22" s="18">
        <f t="shared" si="4"/>
        <v>182.437372</v>
      </c>
      <c r="AC22" s="18">
        <f t="shared" si="5"/>
        <v>129.968029</v>
      </c>
      <c r="AD22" s="18">
        <f t="shared" si="17"/>
        <v>54.75977287605001</v>
      </c>
      <c r="AE22" s="18">
        <f t="shared" si="18"/>
        <v>53.696476315350004</v>
      </c>
      <c r="AF22" s="18">
        <f t="shared" si="19"/>
        <v>53.164828035000006</v>
      </c>
      <c r="AG22" s="19">
        <f t="shared" si="20"/>
        <v>14.091197825966793</v>
      </c>
      <c r="AH22" s="19">
        <f t="shared" si="21"/>
        <v>13.74381848157379</v>
      </c>
      <c r="AI22" s="20">
        <f t="shared" si="22"/>
        <v>13.570128809377291</v>
      </c>
      <c r="AJ22" s="21">
        <f t="shared" si="23"/>
        <v>14.395370674636501</v>
      </c>
    </row>
    <row r="23" spans="1:36" ht="12.75" customHeight="1">
      <c r="A23" s="16"/>
      <c r="B23" s="16"/>
      <c r="C23" s="16">
        <v>2</v>
      </c>
      <c r="D23" s="16"/>
      <c r="E23" s="16"/>
      <c r="F23" s="16"/>
      <c r="G23" s="16"/>
      <c r="H23" s="16"/>
      <c r="I23" s="42">
        <v>2</v>
      </c>
      <c r="J23" s="16"/>
      <c r="K23" s="16"/>
      <c r="L23" s="16"/>
      <c r="M23" s="42">
        <v>1</v>
      </c>
      <c r="N23" s="16"/>
      <c r="O23" s="16"/>
      <c r="P23" s="16"/>
      <c r="Q23" s="16"/>
      <c r="R23" s="16"/>
      <c r="S23" s="43">
        <v>383</v>
      </c>
      <c r="T23" s="18">
        <f t="shared" si="11"/>
        <v>1794.747575</v>
      </c>
      <c r="U23" s="18">
        <f t="shared" si="10"/>
        <v>194.3711623725</v>
      </c>
      <c r="V23" s="18">
        <f t="shared" si="12"/>
        <v>141.06715939500003</v>
      </c>
      <c r="W23" s="18">
        <f t="shared" si="13"/>
        <v>16.003764126275</v>
      </c>
      <c r="X23" s="18">
        <f t="shared" si="14"/>
        <v>1443.3054891062252</v>
      </c>
      <c r="Y23" s="18">
        <f t="shared" si="15"/>
        <v>53.84242725</v>
      </c>
      <c r="Z23" s="18">
        <f t="shared" si="16"/>
        <v>17.947475750000002</v>
      </c>
      <c r="AA23" s="18">
        <f t="shared" si="3"/>
        <v>73.3690145</v>
      </c>
      <c r="AB23" s="18">
        <f t="shared" si="4"/>
        <v>182.437372</v>
      </c>
      <c r="AC23" s="18">
        <f t="shared" si="5"/>
        <v>129.968029</v>
      </c>
      <c r="AD23" s="18">
        <f t="shared" si="17"/>
        <v>54.903123066825</v>
      </c>
      <c r="AE23" s="18">
        <f t="shared" si="18"/>
        <v>53.837043007275</v>
      </c>
      <c r="AF23" s="18">
        <f t="shared" si="19"/>
        <v>53.304002977500005</v>
      </c>
      <c r="AG23" s="19">
        <f t="shared" si="20"/>
        <v>14.128085778390787</v>
      </c>
      <c r="AH23" s="19">
        <f t="shared" si="21"/>
        <v>13.779797063986287</v>
      </c>
      <c r="AI23" s="20">
        <f t="shared" si="22"/>
        <v>13.605652706784038</v>
      </c>
      <c r="AJ23" s="21">
        <f t="shared" si="23"/>
        <v>14.433054891062252</v>
      </c>
    </row>
    <row r="24" spans="1:36" ht="12.75" customHeight="1">
      <c r="A24" s="16"/>
      <c r="B24" s="16"/>
      <c r="C24" s="16"/>
      <c r="D24" s="42">
        <v>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3">
        <v>391</v>
      </c>
      <c r="T24" s="18">
        <f t="shared" si="11"/>
        <v>1832.235775</v>
      </c>
      <c r="U24" s="18">
        <f t="shared" si="10"/>
        <v>198.4311344325</v>
      </c>
      <c r="V24" s="18">
        <f t="shared" si="12"/>
        <v>144.01373191500002</v>
      </c>
      <c r="W24" s="18">
        <f t="shared" si="13"/>
        <v>16.338046405675</v>
      </c>
      <c r="X24" s="18">
        <f t="shared" si="14"/>
        <v>1473.4528622468251</v>
      </c>
      <c r="Y24" s="18">
        <f t="shared" si="15"/>
        <v>54.96707325</v>
      </c>
      <c r="Z24" s="18">
        <f t="shared" si="16"/>
        <v>18.322357750000002</v>
      </c>
      <c r="AA24" s="18">
        <f t="shared" si="3"/>
        <v>73.3690145</v>
      </c>
      <c r="AB24" s="18">
        <f t="shared" si="4"/>
        <v>182.437372</v>
      </c>
      <c r="AC24" s="18">
        <f t="shared" si="5"/>
        <v>129.968029</v>
      </c>
      <c r="AD24" s="18">
        <f t="shared" si="17"/>
        <v>56.049924593025004</v>
      </c>
      <c r="AE24" s="18">
        <f t="shared" si="18"/>
        <v>54.961576542675004</v>
      </c>
      <c r="AF24" s="18">
        <f t="shared" si="19"/>
        <v>54.4174025175</v>
      </c>
      <c r="AG24" s="19">
        <f t="shared" si="20"/>
        <v>14.423189397782762</v>
      </c>
      <c r="AH24" s="19">
        <f t="shared" si="21"/>
        <v>14.067625723286262</v>
      </c>
      <c r="AI24" s="20">
        <f t="shared" si="22"/>
        <v>13.889843886038012</v>
      </c>
      <c r="AJ24" s="21">
        <f t="shared" si="23"/>
        <v>14.734528622468252</v>
      </c>
    </row>
    <row r="25" spans="1:36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>
        <v>395</v>
      </c>
      <c r="T25" s="18">
        <f t="shared" si="11"/>
        <v>1850.979875</v>
      </c>
      <c r="U25" s="18">
        <f t="shared" si="10"/>
        <v>200.4611204625</v>
      </c>
      <c r="V25" s="18">
        <f t="shared" si="12"/>
        <v>145.487018175</v>
      </c>
      <c r="W25" s="18">
        <f t="shared" si="13"/>
        <v>16.505187545375</v>
      </c>
      <c r="X25" s="18">
        <f t="shared" si="14"/>
        <v>1488.5265488171249</v>
      </c>
      <c r="Y25" s="18">
        <f t="shared" si="15"/>
        <v>55.52939625</v>
      </c>
      <c r="Z25" s="18">
        <f t="shared" si="16"/>
        <v>18.50979875</v>
      </c>
      <c r="AA25" s="18">
        <f t="shared" si="3"/>
        <v>73.3690145</v>
      </c>
      <c r="AB25" s="18">
        <f t="shared" si="4"/>
        <v>182.437372</v>
      </c>
      <c r="AC25" s="18">
        <f t="shared" si="5"/>
        <v>129.968029</v>
      </c>
      <c r="AD25" s="18">
        <f t="shared" si="17"/>
        <v>56.623325356125</v>
      </c>
      <c r="AE25" s="18">
        <f t="shared" si="18"/>
        <v>55.523843310375</v>
      </c>
      <c r="AF25" s="18">
        <f t="shared" si="19"/>
        <v>54.9741022875</v>
      </c>
      <c r="AG25" s="19">
        <f t="shared" si="20"/>
        <v>14.570741207478747</v>
      </c>
      <c r="AH25" s="19">
        <f t="shared" si="21"/>
        <v>14.211540052936249</v>
      </c>
      <c r="AI25" s="20">
        <f t="shared" si="22"/>
        <v>14.031939475664997</v>
      </c>
      <c r="AJ25" s="21">
        <f t="shared" si="23"/>
        <v>14.88526548817125</v>
      </c>
    </row>
    <row r="26" spans="1:36" ht="12.75" customHeight="1">
      <c r="A26" s="16">
        <v>8</v>
      </c>
      <c r="B26" s="16"/>
      <c r="C26" s="16"/>
      <c r="D26" s="42">
        <v>6</v>
      </c>
      <c r="E26" s="16"/>
      <c r="F26" s="42">
        <v>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3">
        <v>398</v>
      </c>
      <c r="T26" s="18">
        <f t="shared" si="11"/>
        <v>1865.0379500000001</v>
      </c>
      <c r="U26" s="18">
        <f t="shared" si="10"/>
        <v>201.98360998500002</v>
      </c>
      <c r="V26" s="18">
        <f t="shared" si="12"/>
        <v>146.59198287</v>
      </c>
      <c r="W26" s="18">
        <f t="shared" si="13"/>
        <v>16.630543400150003</v>
      </c>
      <c r="X26" s="18">
        <f t="shared" si="14"/>
        <v>1499.83181374485</v>
      </c>
      <c r="Y26" s="18">
        <f t="shared" si="15"/>
        <v>55.9511385</v>
      </c>
      <c r="Z26" s="18">
        <f t="shared" si="16"/>
        <v>18.650379500000003</v>
      </c>
      <c r="AA26" s="18">
        <f t="shared" si="3"/>
        <v>73.3690145</v>
      </c>
      <c r="AB26" s="18">
        <f t="shared" si="4"/>
        <v>182.437372</v>
      </c>
      <c r="AC26" s="18">
        <f t="shared" si="5"/>
        <v>129.968029</v>
      </c>
      <c r="AD26" s="18">
        <f t="shared" si="17"/>
        <v>57.05337592845001</v>
      </c>
      <c r="AE26" s="18">
        <f t="shared" si="18"/>
        <v>55.94554338615001</v>
      </c>
      <c r="AF26" s="18">
        <f t="shared" si="19"/>
        <v>55.391627115000006</v>
      </c>
      <c r="AG26" s="19">
        <f t="shared" si="20"/>
        <v>14.681405064750738</v>
      </c>
      <c r="AH26" s="19">
        <f t="shared" si="21"/>
        <v>14.319475800173741</v>
      </c>
      <c r="AI26" s="20">
        <f t="shared" si="22"/>
        <v>14.138511167885241</v>
      </c>
      <c r="AJ26" s="21">
        <f t="shared" si="23"/>
        <v>14.9983181374485</v>
      </c>
    </row>
    <row r="27" spans="1:36" ht="12.75" customHeight="1">
      <c r="A27" s="16"/>
      <c r="B27" s="16"/>
      <c r="C27" s="16"/>
      <c r="D27" s="16"/>
      <c r="E27" s="42">
        <v>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3">
        <v>400</v>
      </c>
      <c r="T27" s="18">
        <f t="shared" si="11"/>
        <v>1874.41</v>
      </c>
      <c r="U27" s="18">
        <f t="shared" si="10"/>
        <v>202.998603</v>
      </c>
      <c r="V27" s="18">
        <f t="shared" si="12"/>
        <v>147.328626</v>
      </c>
      <c r="W27" s="18">
        <f t="shared" si="13"/>
        <v>16.71411397</v>
      </c>
      <c r="X27" s="18">
        <f t="shared" si="14"/>
        <v>1507.3686570300001</v>
      </c>
      <c r="Y27" s="18">
        <f t="shared" si="15"/>
        <v>56.2323</v>
      </c>
      <c r="Z27" s="18">
        <f t="shared" si="16"/>
        <v>18.7441</v>
      </c>
      <c r="AA27" s="18">
        <f t="shared" si="3"/>
        <v>73.3690145</v>
      </c>
      <c r="AB27" s="18">
        <f t="shared" si="4"/>
        <v>182.437372</v>
      </c>
      <c r="AC27" s="18">
        <f t="shared" si="5"/>
        <v>129.968029</v>
      </c>
      <c r="AD27" s="18">
        <f t="shared" si="17"/>
        <v>57.34007631</v>
      </c>
      <c r="AE27" s="18">
        <f t="shared" si="18"/>
        <v>56.22667677</v>
      </c>
      <c r="AF27" s="18">
        <f t="shared" si="19"/>
        <v>55.669977</v>
      </c>
      <c r="AG27" s="19">
        <f t="shared" si="20"/>
        <v>14.755180969598733</v>
      </c>
      <c r="AH27" s="19">
        <f t="shared" si="21"/>
        <v>14.391432964998733</v>
      </c>
      <c r="AI27" s="20">
        <f t="shared" si="22"/>
        <v>14.209558962698734</v>
      </c>
      <c r="AJ27" s="21">
        <f t="shared" si="23"/>
        <v>15.073686570300001</v>
      </c>
    </row>
    <row r="28" spans="1:36" ht="12.75" customHeight="1">
      <c r="A28" s="16"/>
      <c r="B28" s="16"/>
      <c r="C28" s="16"/>
      <c r="D28" s="42">
        <v>7</v>
      </c>
      <c r="E28" s="16"/>
      <c r="F28" s="16"/>
      <c r="G28" s="16"/>
      <c r="H28" s="16"/>
      <c r="I28" s="16"/>
      <c r="J28" s="42">
        <v>2</v>
      </c>
      <c r="K28" s="16"/>
      <c r="L28" s="16"/>
      <c r="M28" s="16"/>
      <c r="N28" s="16"/>
      <c r="O28" s="16"/>
      <c r="P28" s="16"/>
      <c r="Q28" s="16"/>
      <c r="R28" s="16"/>
      <c r="S28" s="43">
        <v>407</v>
      </c>
      <c r="T28" s="18">
        <f t="shared" si="11"/>
        <v>1907.212175</v>
      </c>
      <c r="U28" s="18">
        <f t="shared" si="10"/>
        <v>206.55107855249997</v>
      </c>
      <c r="V28" s="18">
        <f t="shared" si="12"/>
        <v>149.906876955</v>
      </c>
      <c r="W28" s="18">
        <f t="shared" si="13"/>
        <v>17.006610964474998</v>
      </c>
      <c r="X28" s="18">
        <f t="shared" si="14"/>
        <v>1533.747608528025</v>
      </c>
      <c r="Y28" s="18">
        <f t="shared" si="15"/>
        <v>57.216365249999996</v>
      </c>
      <c r="Z28" s="18">
        <f t="shared" si="16"/>
        <v>19.07212175</v>
      </c>
      <c r="AA28" s="18">
        <f t="shared" si="3"/>
        <v>73.3690145</v>
      </c>
      <c r="AB28" s="18">
        <f t="shared" si="4"/>
        <v>182.437372</v>
      </c>
      <c r="AC28" s="18">
        <f t="shared" si="5"/>
        <v>129.968029</v>
      </c>
      <c r="AD28" s="18">
        <f t="shared" si="17"/>
        <v>58.343527645425</v>
      </c>
      <c r="AE28" s="18">
        <f t="shared" si="18"/>
        <v>57.210643613475</v>
      </c>
      <c r="AF28" s="18">
        <f t="shared" si="19"/>
        <v>56.6442015975</v>
      </c>
      <c r="AG28" s="19">
        <f t="shared" si="20"/>
        <v>15.01339663656671</v>
      </c>
      <c r="AH28" s="19">
        <f t="shared" si="21"/>
        <v>14.643283041886209</v>
      </c>
      <c r="AI28" s="20">
        <f t="shared" si="22"/>
        <v>14.458226244545958</v>
      </c>
      <c r="AJ28" s="21">
        <f t="shared" si="23"/>
        <v>15.337476085280251</v>
      </c>
    </row>
    <row r="29" spans="1:36" ht="12.75" customHeight="1">
      <c r="A29" s="16"/>
      <c r="B29" s="16"/>
      <c r="C29" s="16"/>
      <c r="D29" s="16"/>
      <c r="E29" s="42">
        <v>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3">
        <v>423</v>
      </c>
      <c r="T29" s="18">
        <f t="shared" si="11"/>
        <v>1982.1885750000001</v>
      </c>
      <c r="U29" s="18">
        <f t="shared" si="10"/>
        <v>214.6710226725</v>
      </c>
      <c r="V29" s="18">
        <f t="shared" si="12"/>
        <v>155.80002199500004</v>
      </c>
      <c r="W29" s="18">
        <f t="shared" si="13"/>
        <v>17.675175523275</v>
      </c>
      <c r="X29" s="18">
        <f t="shared" si="14"/>
        <v>1594.0423548092251</v>
      </c>
      <c r="Y29" s="18">
        <f t="shared" si="15"/>
        <v>59.46565725</v>
      </c>
      <c r="Z29" s="18">
        <f t="shared" si="16"/>
        <v>19.821885750000003</v>
      </c>
      <c r="AA29" s="18">
        <f t="shared" si="3"/>
        <v>73.3690145</v>
      </c>
      <c r="AB29" s="18">
        <f t="shared" si="4"/>
        <v>182.437372</v>
      </c>
      <c r="AC29" s="18">
        <f t="shared" si="5"/>
        <v>129.968029</v>
      </c>
      <c r="AD29" s="18">
        <f t="shared" si="17"/>
        <v>60.63713069782501</v>
      </c>
      <c r="AE29" s="18">
        <f t="shared" si="18"/>
        <v>59.45971068427501</v>
      </c>
      <c r="AF29" s="18">
        <f t="shared" si="19"/>
        <v>58.87100067750001</v>
      </c>
      <c r="AG29" s="19">
        <f t="shared" si="20"/>
        <v>15.60360387535066</v>
      </c>
      <c r="AH29" s="19">
        <f t="shared" si="21"/>
        <v>15.21894036048616</v>
      </c>
      <c r="AI29" s="20">
        <f t="shared" si="22"/>
        <v>15.02660860305391</v>
      </c>
      <c r="AJ29" s="21">
        <f t="shared" si="23"/>
        <v>15.940423548092252</v>
      </c>
    </row>
    <row r="30" spans="1:36" ht="12.75" customHeight="1">
      <c r="A30" s="16"/>
      <c r="B30" s="16"/>
      <c r="C30" s="16">
        <v>4</v>
      </c>
      <c r="D30" s="16"/>
      <c r="E30" s="16"/>
      <c r="F30" s="42">
        <v>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3">
        <v>419</v>
      </c>
      <c r="T30" s="18">
        <f t="shared" si="11"/>
        <v>1963.444475</v>
      </c>
      <c r="U30" s="18">
        <f t="shared" si="10"/>
        <v>212.64103664249998</v>
      </c>
      <c r="V30" s="18">
        <f t="shared" si="12"/>
        <v>154.326735735</v>
      </c>
      <c r="W30" s="18">
        <f t="shared" si="13"/>
        <v>17.508034383575</v>
      </c>
      <c r="X30" s="18">
        <f t="shared" si="14"/>
        <v>1578.9686682389251</v>
      </c>
      <c r="Y30" s="18">
        <f t="shared" si="15"/>
        <v>58.90333425</v>
      </c>
      <c r="Z30" s="18">
        <f t="shared" si="16"/>
        <v>19.63444475</v>
      </c>
      <c r="AA30" s="18">
        <f t="shared" si="3"/>
        <v>73.3690145</v>
      </c>
      <c r="AB30" s="18">
        <f t="shared" si="4"/>
        <v>182.437372</v>
      </c>
      <c r="AC30" s="18">
        <f t="shared" si="5"/>
        <v>129.968029</v>
      </c>
      <c r="AD30" s="18">
        <f t="shared" si="17"/>
        <v>60.063729934725</v>
      </c>
      <c r="AE30" s="18">
        <f t="shared" si="18"/>
        <v>58.897443916575</v>
      </c>
      <c r="AF30" s="18">
        <f t="shared" si="19"/>
        <v>58.314300907500005</v>
      </c>
      <c r="AG30" s="19">
        <f t="shared" si="20"/>
        <v>15.456052065654674</v>
      </c>
      <c r="AH30" s="19">
        <f t="shared" si="21"/>
        <v>15.075026030836176</v>
      </c>
      <c r="AI30" s="20">
        <f t="shared" si="22"/>
        <v>14.884513013426925</v>
      </c>
      <c r="AJ30" s="21">
        <f t="shared" si="23"/>
        <v>15.789686682389252</v>
      </c>
    </row>
    <row r="31" spans="1:36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>
        <v>420</v>
      </c>
      <c r="T31" s="18">
        <f t="shared" si="11"/>
        <v>1968.1305000000002</v>
      </c>
      <c r="U31" s="18">
        <f t="shared" si="10"/>
        <v>213.14853315000002</v>
      </c>
      <c r="V31" s="18">
        <f t="shared" si="12"/>
        <v>154.69505730000003</v>
      </c>
      <c r="W31" s="18">
        <f t="shared" si="13"/>
        <v>17.549819668500003</v>
      </c>
      <c r="X31" s="18">
        <f t="shared" si="14"/>
        <v>1582.7370898815002</v>
      </c>
      <c r="Y31" s="18">
        <f t="shared" si="15"/>
        <v>59.043915000000005</v>
      </c>
      <c r="Z31" s="18">
        <f t="shared" si="16"/>
        <v>19.681305000000002</v>
      </c>
      <c r="AA31" s="18">
        <f t="shared" si="3"/>
        <v>73.3690145</v>
      </c>
      <c r="AB31" s="18">
        <f t="shared" si="4"/>
        <v>182.437372</v>
      </c>
      <c r="AC31" s="18">
        <f t="shared" si="5"/>
        <v>129.968029</v>
      </c>
      <c r="AD31" s="18">
        <f t="shared" si="17"/>
        <v>60.207080125500006</v>
      </c>
      <c r="AE31" s="18">
        <f t="shared" si="18"/>
        <v>59.03801060850001</v>
      </c>
      <c r="AF31" s="18">
        <f t="shared" si="19"/>
        <v>58.45347585000001</v>
      </c>
      <c r="AG31" s="19">
        <f t="shared" si="20"/>
        <v>15.492940018078672</v>
      </c>
      <c r="AH31" s="19">
        <f t="shared" si="21"/>
        <v>15.111004613248673</v>
      </c>
      <c r="AI31" s="20">
        <f t="shared" si="22"/>
        <v>14.920036910833671</v>
      </c>
      <c r="AJ31" s="21">
        <f t="shared" si="23"/>
        <v>15.827370898815003</v>
      </c>
    </row>
    <row r="32" spans="1:36" ht="12.75" customHeight="1">
      <c r="A32" s="16"/>
      <c r="B32" s="16"/>
      <c r="C32" s="16"/>
      <c r="D32" s="42">
        <v>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43">
        <v>428</v>
      </c>
      <c r="T32" s="18">
        <f t="shared" si="11"/>
        <v>2005.6187</v>
      </c>
      <c r="U32" s="18">
        <f t="shared" si="10"/>
        <v>217.20850521</v>
      </c>
      <c r="V32" s="18">
        <f t="shared" si="12"/>
        <v>157.64162982</v>
      </c>
      <c r="W32" s="18">
        <f t="shared" si="13"/>
        <v>17.8841019479</v>
      </c>
      <c r="X32" s="18">
        <f t="shared" si="14"/>
        <v>1612.8844630221001</v>
      </c>
      <c r="Y32" s="18">
        <f t="shared" si="15"/>
        <v>60.168561</v>
      </c>
      <c r="Z32" s="18">
        <f t="shared" si="16"/>
        <v>20.056187</v>
      </c>
      <c r="AA32" s="18">
        <f t="shared" si="3"/>
        <v>73.3690145</v>
      </c>
      <c r="AB32" s="18">
        <f t="shared" si="4"/>
        <v>182.437372</v>
      </c>
      <c r="AC32" s="18">
        <f t="shared" si="5"/>
        <v>129.968029</v>
      </c>
      <c r="AD32" s="18">
        <f t="shared" si="17"/>
        <v>61.3538816517</v>
      </c>
      <c r="AE32" s="18">
        <f t="shared" si="18"/>
        <v>60.1625441439</v>
      </c>
      <c r="AF32" s="18">
        <f t="shared" si="19"/>
        <v>59.56687539</v>
      </c>
      <c r="AG32" s="19">
        <f t="shared" si="20"/>
        <v>15.788043637470643</v>
      </c>
      <c r="AH32" s="19">
        <f t="shared" si="21"/>
        <v>15.398833272548643</v>
      </c>
      <c r="AI32" s="20">
        <f t="shared" si="22"/>
        <v>15.204228090087645</v>
      </c>
      <c r="AJ32" s="21">
        <f t="shared" si="23"/>
        <v>16.128844630221003</v>
      </c>
    </row>
    <row r="33" spans="1:36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>
        <v>436</v>
      </c>
      <c r="T33" s="18">
        <f t="shared" si="11"/>
        <v>2043.1069</v>
      </c>
      <c r="U33" s="18">
        <f t="shared" si="10"/>
        <v>221.26847726999998</v>
      </c>
      <c r="V33" s="18">
        <f t="shared" si="12"/>
        <v>160.58820234</v>
      </c>
      <c r="W33" s="18">
        <f t="shared" si="13"/>
        <v>18.2183842273</v>
      </c>
      <c r="X33" s="18">
        <f t="shared" si="14"/>
        <v>1643.0318361627</v>
      </c>
      <c r="Y33" s="18">
        <f t="shared" si="15"/>
        <v>61.293206999999995</v>
      </c>
      <c r="Z33" s="18">
        <f t="shared" si="16"/>
        <v>20.431069</v>
      </c>
      <c r="AA33" s="18">
        <f t="shared" si="3"/>
        <v>73.3690145</v>
      </c>
      <c r="AB33" s="18">
        <f t="shared" si="4"/>
        <v>182.437372</v>
      </c>
      <c r="AC33" s="18">
        <f t="shared" si="5"/>
        <v>129.968029</v>
      </c>
      <c r="AD33" s="18">
        <f t="shared" si="17"/>
        <v>62.5006831779</v>
      </c>
      <c r="AE33" s="18">
        <f t="shared" si="18"/>
        <v>61.2870776793</v>
      </c>
      <c r="AF33" s="18">
        <f t="shared" si="19"/>
        <v>60.68027493</v>
      </c>
      <c r="AG33" s="19">
        <f t="shared" si="20"/>
        <v>16.083147256862617</v>
      </c>
      <c r="AH33" s="19">
        <f t="shared" si="21"/>
        <v>15.686661931848619</v>
      </c>
      <c r="AI33" s="20">
        <f t="shared" si="22"/>
        <v>15.48841926934162</v>
      </c>
      <c r="AJ33" s="21">
        <f t="shared" si="23"/>
        <v>16.430318361627002</v>
      </c>
    </row>
    <row r="34" spans="1:36" ht="12.75" customHeight="1">
      <c r="A34" s="16"/>
      <c r="B34" s="16"/>
      <c r="C34" s="16"/>
      <c r="D34" s="16"/>
      <c r="E34" s="16"/>
      <c r="F34" s="16"/>
      <c r="G34" s="16"/>
      <c r="H34" s="16"/>
      <c r="I34" s="44">
        <v>3</v>
      </c>
      <c r="J34" s="16"/>
      <c r="K34" s="16"/>
      <c r="L34" s="16"/>
      <c r="M34" s="16"/>
      <c r="N34" s="16"/>
      <c r="O34" s="16"/>
      <c r="P34" s="16"/>
      <c r="Q34" s="16"/>
      <c r="R34" s="16"/>
      <c r="S34" s="43">
        <v>440</v>
      </c>
      <c r="T34" s="18">
        <f t="shared" si="11"/>
        <v>2061.851</v>
      </c>
      <c r="U34" s="18">
        <f t="shared" si="10"/>
        <v>223.2984633</v>
      </c>
      <c r="V34" s="18">
        <f t="shared" si="12"/>
        <v>162.06148860000002</v>
      </c>
      <c r="W34" s="18">
        <f t="shared" si="13"/>
        <v>18.385525367</v>
      </c>
      <c r="X34" s="18">
        <f t="shared" si="14"/>
        <v>1658.105522733</v>
      </c>
      <c r="Y34" s="18">
        <f t="shared" si="15"/>
        <v>61.85553</v>
      </c>
      <c r="Z34" s="18">
        <f t="shared" si="16"/>
        <v>20.61851</v>
      </c>
      <c r="AA34" s="18">
        <f t="shared" si="3"/>
        <v>73.3690145</v>
      </c>
      <c r="AB34" s="18">
        <f t="shared" si="4"/>
        <v>182.437372</v>
      </c>
      <c r="AC34" s="18">
        <f t="shared" si="5"/>
        <v>129.968029</v>
      </c>
      <c r="AD34" s="18">
        <f t="shared" si="17"/>
        <v>63.074083941</v>
      </c>
      <c r="AE34" s="18">
        <f t="shared" si="18"/>
        <v>61.849344447</v>
      </c>
      <c r="AF34" s="18">
        <f t="shared" si="19"/>
        <v>61.236974700000005</v>
      </c>
      <c r="AG34" s="19">
        <f t="shared" si="20"/>
        <v>16.230699066558604</v>
      </c>
      <c r="AH34" s="19">
        <f t="shared" si="21"/>
        <v>15.830576261498605</v>
      </c>
      <c r="AI34" s="20">
        <f t="shared" si="22"/>
        <v>15.630514858968604</v>
      </c>
      <c r="AJ34" s="21">
        <f t="shared" si="23"/>
        <v>16.58105522733</v>
      </c>
    </row>
    <row r="35" spans="1:36" ht="12.75" customHeight="1">
      <c r="A35" s="16"/>
      <c r="B35" s="16"/>
      <c r="C35" s="16"/>
      <c r="D35" s="16"/>
      <c r="E35" s="42">
        <v>7</v>
      </c>
      <c r="F35" s="16"/>
      <c r="G35" s="16"/>
      <c r="H35" s="16"/>
      <c r="I35" s="32"/>
      <c r="J35" s="16"/>
      <c r="K35" s="16"/>
      <c r="L35" s="16"/>
      <c r="M35" s="16"/>
      <c r="N35" s="16"/>
      <c r="O35" s="16"/>
      <c r="P35" s="16"/>
      <c r="Q35" s="16"/>
      <c r="R35" s="16"/>
      <c r="S35" s="43">
        <v>442</v>
      </c>
      <c r="T35" s="18">
        <f t="shared" si="11"/>
        <v>2071.22305</v>
      </c>
      <c r="U35" s="18">
        <f t="shared" si="10"/>
        <v>224.313456315</v>
      </c>
      <c r="V35" s="18">
        <f t="shared" si="12"/>
        <v>162.79813173</v>
      </c>
      <c r="W35" s="18">
        <f t="shared" si="13"/>
        <v>18.469095936850003</v>
      </c>
      <c r="X35" s="18">
        <f t="shared" si="14"/>
        <v>1665.6423660181501</v>
      </c>
      <c r="Y35" s="18">
        <f t="shared" si="15"/>
        <v>62.1366915</v>
      </c>
      <c r="Z35" s="18">
        <f t="shared" si="16"/>
        <v>20.7122305</v>
      </c>
      <c r="AA35" s="18">
        <f t="shared" si="3"/>
        <v>73.3690145</v>
      </c>
      <c r="AB35" s="18">
        <f t="shared" si="4"/>
        <v>182.437372</v>
      </c>
      <c r="AC35" s="18">
        <f t="shared" si="5"/>
        <v>129.968029</v>
      </c>
      <c r="AD35" s="18">
        <f t="shared" si="17"/>
        <v>63.360784322549996</v>
      </c>
      <c r="AE35" s="18">
        <f t="shared" si="18"/>
        <v>62.13047783085</v>
      </c>
      <c r="AF35" s="18">
        <f t="shared" si="19"/>
        <v>61.515324585</v>
      </c>
      <c r="AG35" s="19">
        <f t="shared" si="20"/>
        <v>16.304474971406602</v>
      </c>
      <c r="AH35" s="19">
        <f t="shared" si="21"/>
        <v>15.902533426323602</v>
      </c>
      <c r="AI35" s="20">
        <f t="shared" si="22"/>
        <v>15.701562653782103</v>
      </c>
      <c r="AJ35" s="21">
        <f t="shared" si="23"/>
        <v>16.656423660181503</v>
      </c>
    </row>
    <row r="36" spans="1:36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2">
        <v>2</v>
      </c>
      <c r="N36" s="16"/>
      <c r="O36" s="16"/>
      <c r="P36" s="16"/>
      <c r="Q36" s="16"/>
      <c r="R36" s="16"/>
      <c r="S36" s="43">
        <v>443</v>
      </c>
      <c r="T36" s="18">
        <f t="shared" si="11"/>
        <v>2075.909075</v>
      </c>
      <c r="U36" s="18">
        <f t="shared" si="10"/>
        <v>224.82095282249998</v>
      </c>
      <c r="V36" s="18">
        <f t="shared" si="12"/>
        <v>163.16645329500003</v>
      </c>
      <c r="W36" s="18">
        <f t="shared" si="13"/>
        <v>18.510881221775</v>
      </c>
      <c r="X36" s="18">
        <f t="shared" si="14"/>
        <v>1669.410787660725</v>
      </c>
      <c r="Y36" s="18">
        <f t="shared" si="15"/>
        <v>62.277272249999996</v>
      </c>
      <c r="Z36" s="18">
        <f t="shared" si="16"/>
        <v>20.759090750000002</v>
      </c>
      <c r="AA36" s="18">
        <f t="shared" si="3"/>
        <v>73.3690145</v>
      </c>
      <c r="AB36" s="18">
        <f t="shared" si="4"/>
        <v>182.437372</v>
      </c>
      <c r="AC36" s="18">
        <f t="shared" si="5"/>
        <v>129.968029</v>
      </c>
      <c r="AD36" s="18">
        <f t="shared" si="17"/>
        <v>63.504134513325</v>
      </c>
      <c r="AE36" s="18">
        <f t="shared" si="18"/>
        <v>62.271044522775</v>
      </c>
      <c r="AF36" s="18">
        <f t="shared" si="19"/>
        <v>61.6544995275</v>
      </c>
      <c r="AG36" s="19">
        <f t="shared" si="20"/>
        <v>16.341362923830594</v>
      </c>
      <c r="AH36" s="19">
        <f t="shared" si="21"/>
        <v>15.938512008736097</v>
      </c>
      <c r="AI36" s="20">
        <f t="shared" si="22"/>
        <v>15.737086551188845</v>
      </c>
      <c r="AJ36" s="21">
        <f t="shared" si="23"/>
        <v>16.69410787660725</v>
      </c>
    </row>
    <row r="37" spans="1:36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44">
        <v>3</v>
      </c>
      <c r="K37" s="16"/>
      <c r="L37" s="16"/>
      <c r="M37" s="16"/>
      <c r="N37" s="16"/>
      <c r="O37" s="16"/>
      <c r="P37" s="16"/>
      <c r="Q37" s="16"/>
      <c r="R37" s="16"/>
      <c r="S37" s="43">
        <v>444</v>
      </c>
      <c r="T37" s="18">
        <f t="shared" si="11"/>
        <v>2080.5951</v>
      </c>
      <c r="U37" s="18">
        <f t="shared" si="10"/>
        <v>225.32844932999998</v>
      </c>
      <c r="V37" s="18">
        <f t="shared" si="12"/>
        <v>163.53477486000003</v>
      </c>
      <c r="W37" s="18">
        <f t="shared" si="13"/>
        <v>18.5526665067</v>
      </c>
      <c r="X37" s="18">
        <f t="shared" si="14"/>
        <v>1673.1792093033</v>
      </c>
      <c r="Y37" s="18">
        <f t="shared" si="15"/>
        <v>62.417853</v>
      </c>
      <c r="Z37" s="18">
        <f t="shared" si="16"/>
        <v>20.805951</v>
      </c>
      <c r="AA37" s="18">
        <f t="shared" si="3"/>
        <v>73.3690145</v>
      </c>
      <c r="AB37" s="18">
        <f t="shared" si="4"/>
        <v>182.437372</v>
      </c>
      <c r="AC37" s="18">
        <f t="shared" si="5"/>
        <v>129.968029</v>
      </c>
      <c r="AD37" s="18">
        <f t="shared" si="17"/>
        <v>63.6474847041</v>
      </c>
      <c r="AE37" s="18">
        <f t="shared" si="18"/>
        <v>62.411611214699995</v>
      </c>
      <c r="AF37" s="18">
        <f t="shared" si="19"/>
        <v>61.79367447</v>
      </c>
      <c r="AG37" s="19">
        <f t="shared" si="20"/>
        <v>16.378250876254594</v>
      </c>
      <c r="AH37" s="19">
        <f t="shared" si="21"/>
        <v>15.974490591148593</v>
      </c>
      <c r="AI37" s="20">
        <f t="shared" si="22"/>
        <v>15.772610448595593</v>
      </c>
      <c r="AJ37" s="21">
        <f t="shared" si="23"/>
        <v>16.731792093033</v>
      </c>
    </row>
    <row r="38" spans="1:36" ht="12.75" customHeight="1">
      <c r="A38" s="16"/>
      <c r="B38" s="16"/>
      <c r="C38" s="16">
        <v>5</v>
      </c>
      <c r="D38" s="16"/>
      <c r="E38" s="16"/>
      <c r="F38" s="42">
        <v>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43">
        <v>438</v>
      </c>
      <c r="T38" s="18">
        <f t="shared" si="11"/>
        <v>2052.47895</v>
      </c>
      <c r="U38" s="18">
        <f t="shared" si="10"/>
        <v>222.283470285</v>
      </c>
      <c r="V38" s="18">
        <f t="shared" si="12"/>
        <v>161.32484547</v>
      </c>
      <c r="W38" s="18">
        <f t="shared" si="13"/>
        <v>18.301954797150003</v>
      </c>
      <c r="X38" s="18">
        <f t="shared" si="14"/>
        <v>1650.5686794478502</v>
      </c>
      <c r="Y38" s="18">
        <f t="shared" si="15"/>
        <v>61.574368500000006</v>
      </c>
      <c r="Z38" s="18">
        <f t="shared" si="16"/>
        <v>20.5247895</v>
      </c>
      <c r="AA38" s="18">
        <f t="shared" si="3"/>
        <v>73.3690145</v>
      </c>
      <c r="AB38" s="18">
        <f t="shared" si="4"/>
        <v>182.437372</v>
      </c>
      <c r="AC38" s="18">
        <f t="shared" si="5"/>
        <v>129.968029</v>
      </c>
      <c r="AD38" s="18">
        <f t="shared" si="17"/>
        <v>62.787383559450014</v>
      </c>
      <c r="AE38" s="18">
        <f t="shared" si="18"/>
        <v>61.56821106315002</v>
      </c>
      <c r="AF38" s="18">
        <f t="shared" si="19"/>
        <v>60.95862481500001</v>
      </c>
      <c r="AG38" s="19">
        <f t="shared" si="20"/>
        <v>16.156923161710612</v>
      </c>
      <c r="AH38" s="19">
        <f t="shared" si="21"/>
        <v>15.75861909667361</v>
      </c>
      <c r="AI38" s="20">
        <f t="shared" si="22"/>
        <v>15.559467064155111</v>
      </c>
      <c r="AJ38" s="21">
        <f t="shared" si="23"/>
        <v>16.505686794478503</v>
      </c>
    </row>
    <row r="39" spans="1:36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>
        <v>448</v>
      </c>
      <c r="T39" s="18">
        <f t="shared" si="11"/>
        <v>2099.3392</v>
      </c>
      <c r="U39" s="18">
        <f t="shared" si="10"/>
        <v>227.35843536</v>
      </c>
      <c r="V39" s="18">
        <f t="shared" si="12"/>
        <v>165.00806111999998</v>
      </c>
      <c r="W39" s="18">
        <f t="shared" si="13"/>
        <v>18.7198076464</v>
      </c>
      <c r="X39" s="18">
        <f t="shared" si="14"/>
        <v>1688.2528958736</v>
      </c>
      <c r="Y39" s="18">
        <f t="shared" si="15"/>
        <v>62.98017599999999</v>
      </c>
      <c r="Z39" s="18">
        <f t="shared" si="16"/>
        <v>20.993392</v>
      </c>
      <c r="AA39" s="18">
        <f t="shared" si="3"/>
        <v>73.3690145</v>
      </c>
      <c r="AB39" s="18">
        <f t="shared" si="4"/>
        <v>182.437372</v>
      </c>
      <c r="AC39" s="18">
        <f t="shared" si="5"/>
        <v>129.968029</v>
      </c>
      <c r="AD39" s="18">
        <f t="shared" si="17"/>
        <v>64.2208854672</v>
      </c>
      <c r="AE39" s="18">
        <f t="shared" si="18"/>
        <v>62.97387798239999</v>
      </c>
      <c r="AF39" s="18">
        <f t="shared" si="19"/>
        <v>62.35037424</v>
      </c>
      <c r="AG39" s="19">
        <f t="shared" si="20"/>
        <v>16.52580268595058</v>
      </c>
      <c r="AH39" s="19">
        <f t="shared" si="21"/>
        <v>16.118404920798582</v>
      </c>
      <c r="AI39" s="20">
        <f t="shared" si="22"/>
        <v>15.91470603822258</v>
      </c>
      <c r="AJ39" s="21">
        <f t="shared" si="23"/>
        <v>16.882528958736</v>
      </c>
    </row>
    <row r="40" spans="1:36" ht="12.75" customHeight="1">
      <c r="A40" s="16"/>
      <c r="B40" s="16"/>
      <c r="C40" s="16"/>
      <c r="D40" s="42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43">
        <v>449</v>
      </c>
      <c r="T40" s="18">
        <f t="shared" si="11"/>
        <v>2104.025225</v>
      </c>
      <c r="U40" s="18">
        <f t="shared" si="10"/>
        <v>227.86593186749997</v>
      </c>
      <c r="V40" s="18">
        <f t="shared" si="12"/>
        <v>165.37638268499998</v>
      </c>
      <c r="W40" s="18">
        <f t="shared" si="13"/>
        <v>18.761592931324998</v>
      </c>
      <c r="X40" s="18">
        <f t="shared" si="14"/>
        <v>1692.0213175161748</v>
      </c>
      <c r="Y40" s="18">
        <f t="shared" si="15"/>
        <v>63.12075674999999</v>
      </c>
      <c r="Z40" s="18">
        <f t="shared" si="16"/>
        <v>21.040252249999998</v>
      </c>
      <c r="AA40" s="18">
        <f t="shared" si="3"/>
        <v>73.3690145</v>
      </c>
      <c r="AB40" s="18">
        <f t="shared" si="4"/>
        <v>182.437372</v>
      </c>
      <c r="AC40" s="18">
        <f t="shared" si="5"/>
        <v>129.968029</v>
      </c>
      <c r="AD40" s="18">
        <f t="shared" si="17"/>
        <v>64.364235657975</v>
      </c>
      <c r="AE40" s="18">
        <f t="shared" si="18"/>
        <v>63.11444467432499</v>
      </c>
      <c r="AF40" s="18">
        <f t="shared" si="19"/>
        <v>62.4895491825</v>
      </c>
      <c r="AG40" s="19">
        <f t="shared" si="20"/>
        <v>16.562690638374576</v>
      </c>
      <c r="AH40" s="19">
        <f t="shared" si="21"/>
        <v>16.154383503211076</v>
      </c>
      <c r="AI40" s="20">
        <f t="shared" si="22"/>
        <v>15.950229935629325</v>
      </c>
      <c r="AJ40" s="21">
        <f t="shared" si="23"/>
        <v>16.92021317516175</v>
      </c>
    </row>
    <row r="41" spans="1:36" ht="12.75" customHeight="1">
      <c r="A41" s="16"/>
      <c r="B41" s="16"/>
      <c r="C41" s="16"/>
      <c r="D41" s="16"/>
      <c r="E41" s="16"/>
      <c r="F41" s="16"/>
      <c r="G41" s="16"/>
      <c r="H41" s="16"/>
      <c r="I41" s="42">
        <v>4</v>
      </c>
      <c r="J41" s="16"/>
      <c r="K41" s="16"/>
      <c r="L41" s="16"/>
      <c r="M41" s="16"/>
      <c r="N41" s="16"/>
      <c r="O41" s="16"/>
      <c r="P41" s="16"/>
      <c r="Q41" s="16"/>
      <c r="R41" s="16"/>
      <c r="S41" s="43">
        <v>453</v>
      </c>
      <c r="T41" s="18">
        <f t="shared" si="11"/>
        <v>2122.769325</v>
      </c>
      <c r="U41" s="18">
        <f t="shared" si="10"/>
        <v>229.8959178975</v>
      </c>
      <c r="V41" s="18">
        <f t="shared" si="12"/>
        <v>166.84966894500002</v>
      </c>
      <c r="W41" s="18">
        <f t="shared" si="13"/>
        <v>18.928734071025</v>
      </c>
      <c r="X41" s="18">
        <f t="shared" si="14"/>
        <v>1707.0950040864752</v>
      </c>
      <c r="Y41" s="18">
        <f t="shared" si="15"/>
        <v>63.683079750000005</v>
      </c>
      <c r="Z41" s="18">
        <f t="shared" si="16"/>
        <v>21.22769325</v>
      </c>
      <c r="AA41" s="18">
        <f t="shared" si="3"/>
        <v>73.3690145</v>
      </c>
      <c r="AB41" s="18">
        <f t="shared" si="4"/>
        <v>182.437372</v>
      </c>
      <c r="AC41" s="18">
        <f t="shared" si="5"/>
        <v>129.968029</v>
      </c>
      <c r="AD41" s="18">
        <f t="shared" si="17"/>
        <v>64.93763642107501</v>
      </c>
      <c r="AE41" s="18">
        <f t="shared" si="18"/>
        <v>63.676711442025</v>
      </c>
      <c r="AF41" s="18">
        <f t="shared" si="19"/>
        <v>63.04624895250001</v>
      </c>
      <c r="AG41" s="19">
        <f t="shared" si="20"/>
        <v>16.710242448070566</v>
      </c>
      <c r="AH41" s="19">
        <f t="shared" si="21"/>
        <v>16.298297832861063</v>
      </c>
      <c r="AI41" s="20">
        <f t="shared" si="22"/>
        <v>16.092325525256314</v>
      </c>
      <c r="AJ41" s="21">
        <f t="shared" si="23"/>
        <v>17.07095004086475</v>
      </c>
    </row>
    <row r="42" spans="1:36" ht="12.75" customHeight="1">
      <c r="A42" s="16"/>
      <c r="B42" s="16"/>
      <c r="C42" s="16"/>
      <c r="D42" s="16"/>
      <c r="E42" s="16"/>
      <c r="F42" s="16"/>
      <c r="G42" s="42">
        <v>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43">
        <v>461</v>
      </c>
      <c r="T42" s="18">
        <f t="shared" si="11"/>
        <v>2160.257525</v>
      </c>
      <c r="U42" s="18">
        <f t="shared" si="10"/>
        <v>233.95588995749998</v>
      </c>
      <c r="V42" s="18">
        <f t="shared" si="12"/>
        <v>169.79624146500004</v>
      </c>
      <c r="W42" s="18">
        <f t="shared" si="13"/>
        <v>19.263016350425</v>
      </c>
      <c r="X42" s="18">
        <f t="shared" si="14"/>
        <v>1737.242377227075</v>
      </c>
      <c r="Y42" s="18">
        <f t="shared" si="15"/>
        <v>64.80772575</v>
      </c>
      <c r="Z42" s="18">
        <f t="shared" si="16"/>
        <v>21.60257525</v>
      </c>
      <c r="AA42" s="18">
        <f t="shared" si="3"/>
        <v>73.3690145</v>
      </c>
      <c r="AB42" s="18">
        <f t="shared" si="4"/>
        <v>182.437372</v>
      </c>
      <c r="AC42" s="18">
        <f t="shared" si="5"/>
        <v>129.968029</v>
      </c>
      <c r="AD42" s="18">
        <f t="shared" si="17"/>
        <v>66.08443794727499</v>
      </c>
      <c r="AE42" s="18">
        <f t="shared" si="18"/>
        <v>64.801244977425</v>
      </c>
      <c r="AF42" s="18">
        <f t="shared" si="19"/>
        <v>64.1596484925</v>
      </c>
      <c r="AG42" s="19">
        <f t="shared" si="20"/>
        <v>17.005346067462536</v>
      </c>
      <c r="AH42" s="19">
        <f t="shared" si="21"/>
        <v>16.586126492161036</v>
      </c>
      <c r="AI42" s="20">
        <f t="shared" si="22"/>
        <v>16.376516704510287</v>
      </c>
      <c r="AJ42" s="21">
        <f t="shared" si="23"/>
        <v>17.37242377227075</v>
      </c>
    </row>
    <row r="43" spans="1:36" ht="12.75" customHeight="1">
      <c r="A43" s="16"/>
      <c r="B43" s="16"/>
      <c r="C43" s="16"/>
      <c r="D43" s="16"/>
      <c r="E43" s="16"/>
      <c r="F43" s="42">
        <v>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43">
        <v>462</v>
      </c>
      <c r="T43" s="18">
        <f t="shared" si="11"/>
        <v>2164.94355</v>
      </c>
      <c r="U43" s="18">
        <f t="shared" si="10"/>
        <v>234.46338646499999</v>
      </c>
      <c r="V43" s="18">
        <f t="shared" si="12"/>
        <v>170.16456302999998</v>
      </c>
      <c r="W43" s="18">
        <f t="shared" si="13"/>
        <v>19.30480163535</v>
      </c>
      <c r="X43" s="18">
        <f t="shared" si="14"/>
        <v>1741.01079886965</v>
      </c>
      <c r="Y43" s="18">
        <f t="shared" si="15"/>
        <v>64.9483065</v>
      </c>
      <c r="Z43" s="18">
        <f t="shared" si="16"/>
        <v>21.6494355</v>
      </c>
      <c r="AA43" s="18">
        <f t="shared" si="3"/>
        <v>73.3690145</v>
      </c>
      <c r="AB43" s="18">
        <f t="shared" si="4"/>
        <v>182.437372</v>
      </c>
      <c r="AC43" s="18">
        <f t="shared" si="5"/>
        <v>129.968029</v>
      </c>
      <c r="AD43" s="18">
        <f t="shared" si="17"/>
        <v>66.22778813805</v>
      </c>
      <c r="AE43" s="18">
        <f t="shared" si="18"/>
        <v>64.94181166935</v>
      </c>
      <c r="AF43" s="18">
        <f t="shared" si="19"/>
        <v>64.298823435</v>
      </c>
      <c r="AG43" s="19">
        <f t="shared" si="20"/>
        <v>17.042234019886532</v>
      </c>
      <c r="AH43" s="19">
        <f t="shared" si="21"/>
        <v>16.622105074573533</v>
      </c>
      <c r="AI43" s="20">
        <f t="shared" si="22"/>
        <v>16.412040601917035</v>
      </c>
      <c r="AJ43" s="21">
        <f t="shared" si="23"/>
        <v>17.4101079886965</v>
      </c>
    </row>
    <row r="44" spans="1:36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44">
        <v>4</v>
      </c>
      <c r="K44" s="16"/>
      <c r="L44" s="16"/>
      <c r="M44" s="16"/>
      <c r="N44" s="16"/>
      <c r="O44" s="16"/>
      <c r="P44" s="16"/>
      <c r="Q44" s="16"/>
      <c r="R44" s="16"/>
      <c r="S44" s="43">
        <v>465</v>
      </c>
      <c r="T44" s="18">
        <f t="shared" si="11"/>
        <v>2179.0016250000003</v>
      </c>
      <c r="U44" s="18">
        <f t="shared" si="10"/>
        <v>235.9858759875</v>
      </c>
      <c r="V44" s="18">
        <f t="shared" si="12"/>
        <v>171.26952772500005</v>
      </c>
      <c r="W44" s="18">
        <f t="shared" si="13"/>
        <v>19.430157490125</v>
      </c>
      <c r="X44" s="18">
        <f t="shared" si="14"/>
        <v>1752.3160637973751</v>
      </c>
      <c r="Y44" s="18">
        <f t="shared" si="15"/>
        <v>65.37004875000001</v>
      </c>
      <c r="Z44" s="18">
        <f t="shared" si="16"/>
        <v>21.790016250000004</v>
      </c>
      <c r="AA44" s="18">
        <f t="shared" si="3"/>
        <v>73.3690145</v>
      </c>
      <c r="AB44" s="18">
        <f t="shared" si="4"/>
        <v>182.437372</v>
      </c>
      <c r="AC44" s="18">
        <f t="shared" si="5"/>
        <v>129.968029</v>
      </c>
      <c r="AD44" s="18">
        <f t="shared" si="17"/>
        <v>66.65783871037502</v>
      </c>
      <c r="AE44" s="18">
        <f t="shared" si="18"/>
        <v>65.36351174512501</v>
      </c>
      <c r="AF44" s="18">
        <f t="shared" si="19"/>
        <v>64.7163482625</v>
      </c>
      <c r="AG44" s="19">
        <f t="shared" si="20"/>
        <v>17.152897877158527</v>
      </c>
      <c r="AH44" s="19">
        <f t="shared" si="21"/>
        <v>16.730040821811027</v>
      </c>
      <c r="AI44" s="20">
        <f t="shared" si="22"/>
        <v>16.518612294137277</v>
      </c>
      <c r="AJ44" s="21">
        <f t="shared" si="23"/>
        <v>17.523160637973753</v>
      </c>
    </row>
    <row r="45" spans="1:36" ht="12.75" customHeight="1">
      <c r="A45" s="16"/>
      <c r="B45" s="16"/>
      <c r="C45" s="16"/>
      <c r="D45" s="16"/>
      <c r="E45" s="42">
        <v>8</v>
      </c>
      <c r="F45" s="16"/>
      <c r="G45" s="16"/>
      <c r="H45" s="16"/>
      <c r="I45" s="42">
        <v>5</v>
      </c>
      <c r="J45" s="16"/>
      <c r="K45" s="16"/>
      <c r="L45" s="16"/>
      <c r="M45" s="16"/>
      <c r="N45" s="16"/>
      <c r="O45" s="16"/>
      <c r="P45" s="16"/>
      <c r="Q45" s="16"/>
      <c r="R45" s="16"/>
      <c r="S45" s="43">
        <v>466</v>
      </c>
      <c r="T45" s="18">
        <f t="shared" si="11"/>
        <v>2183.6876500000003</v>
      </c>
      <c r="U45" s="18">
        <f t="shared" si="10"/>
        <v>236.49337249500002</v>
      </c>
      <c r="V45" s="18">
        <f t="shared" si="12"/>
        <v>171.63784929000002</v>
      </c>
      <c r="W45" s="18">
        <f t="shared" si="13"/>
        <v>19.471942775050003</v>
      </c>
      <c r="X45" s="18">
        <f t="shared" si="14"/>
        <v>1756.0844854399502</v>
      </c>
      <c r="Y45" s="18">
        <f t="shared" si="15"/>
        <v>65.51062950000001</v>
      </c>
      <c r="Z45" s="18">
        <f t="shared" si="16"/>
        <v>21.836876500000002</v>
      </c>
      <c r="AA45" s="18">
        <f t="shared" si="3"/>
        <v>73.3690145</v>
      </c>
      <c r="AB45" s="18">
        <f t="shared" si="4"/>
        <v>182.437372</v>
      </c>
      <c r="AC45" s="18">
        <f t="shared" si="5"/>
        <v>129.968029</v>
      </c>
      <c r="AD45" s="18">
        <f t="shared" si="17"/>
        <v>66.80118890115001</v>
      </c>
      <c r="AE45" s="18">
        <f t="shared" si="18"/>
        <v>65.50407843705001</v>
      </c>
      <c r="AF45" s="18">
        <f t="shared" si="19"/>
        <v>64.85552320500001</v>
      </c>
      <c r="AG45" s="19">
        <f t="shared" si="20"/>
        <v>17.189785829582526</v>
      </c>
      <c r="AH45" s="19">
        <f t="shared" si="21"/>
        <v>16.766019404223524</v>
      </c>
      <c r="AI45" s="20">
        <f t="shared" si="22"/>
        <v>16.554136191544025</v>
      </c>
      <c r="AJ45" s="21">
        <f t="shared" si="23"/>
        <v>17.5608448543995</v>
      </c>
    </row>
    <row r="46" spans="1:36" ht="12.75" customHeight="1">
      <c r="A46" s="16"/>
      <c r="B46" s="16"/>
      <c r="C46" s="16">
        <v>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>
        <v>475</v>
      </c>
      <c r="T46" s="18">
        <f t="shared" si="11"/>
        <v>2225.861875</v>
      </c>
      <c r="U46" s="18">
        <f t="shared" si="10"/>
        <v>241.0608410625</v>
      </c>
      <c r="V46" s="18">
        <f t="shared" si="12"/>
        <v>174.95274337500004</v>
      </c>
      <c r="W46" s="18">
        <f t="shared" si="13"/>
        <v>19.848010339375</v>
      </c>
      <c r="X46" s="18">
        <f t="shared" si="14"/>
        <v>1790.000280223125</v>
      </c>
      <c r="Y46" s="18">
        <f t="shared" si="15"/>
        <v>66.77585625</v>
      </c>
      <c r="Z46" s="18">
        <f t="shared" si="16"/>
        <v>22.25861875</v>
      </c>
      <c r="AA46" s="18">
        <f t="shared" si="3"/>
        <v>73.3690145</v>
      </c>
      <c r="AB46" s="18">
        <f t="shared" si="4"/>
        <v>182.437372</v>
      </c>
      <c r="AC46" s="18">
        <f t="shared" si="5"/>
        <v>129.968029</v>
      </c>
      <c r="AD46" s="18">
        <f t="shared" si="17"/>
        <v>68.091340618125</v>
      </c>
      <c r="AE46" s="18">
        <f t="shared" si="18"/>
        <v>66.769178664375</v>
      </c>
      <c r="AF46" s="18">
        <f t="shared" si="19"/>
        <v>66.1080976875</v>
      </c>
      <c r="AG46" s="19">
        <f t="shared" si="20"/>
        <v>17.521777401398495</v>
      </c>
      <c r="AH46" s="19">
        <f t="shared" si="21"/>
        <v>17.089826645935997</v>
      </c>
      <c r="AI46" s="20">
        <f t="shared" si="22"/>
        <v>16.873851268204746</v>
      </c>
      <c r="AJ46" s="21">
        <f t="shared" si="23"/>
        <v>17.90000280223125</v>
      </c>
    </row>
    <row r="47" spans="1:36" ht="12.75" customHeight="1">
      <c r="A47" s="16"/>
      <c r="B47" s="16"/>
      <c r="C47" s="16"/>
      <c r="D47" s="16"/>
      <c r="E47" s="16"/>
      <c r="F47" s="16"/>
      <c r="G47" s="16"/>
      <c r="H47" s="16"/>
      <c r="I47" s="42">
        <v>6</v>
      </c>
      <c r="J47" s="16"/>
      <c r="K47" s="16"/>
      <c r="L47" s="16"/>
      <c r="M47" s="16"/>
      <c r="N47" s="16"/>
      <c r="O47" s="16"/>
      <c r="P47" s="16"/>
      <c r="Q47" s="16"/>
      <c r="R47" s="16"/>
      <c r="S47" s="43">
        <v>478</v>
      </c>
      <c r="T47" s="18">
        <f t="shared" si="11"/>
        <v>2239.91995</v>
      </c>
      <c r="U47" s="18">
        <f t="shared" si="10"/>
        <v>242.58333058499997</v>
      </c>
      <c r="V47" s="18">
        <f t="shared" si="12"/>
        <v>176.05770807000002</v>
      </c>
      <c r="W47" s="18">
        <f t="shared" si="13"/>
        <v>19.97336619415</v>
      </c>
      <c r="X47" s="18">
        <f t="shared" si="14"/>
        <v>1801.3055451508499</v>
      </c>
      <c r="Y47" s="18">
        <f t="shared" si="15"/>
        <v>67.1975985</v>
      </c>
      <c r="Z47" s="18">
        <f t="shared" si="16"/>
        <v>22.3991995</v>
      </c>
      <c r="AA47" s="18">
        <f t="shared" si="3"/>
        <v>73.3690145</v>
      </c>
      <c r="AB47" s="18">
        <f t="shared" si="4"/>
        <v>182.437372</v>
      </c>
      <c r="AC47" s="18">
        <f t="shared" si="5"/>
        <v>129.968029</v>
      </c>
      <c r="AD47" s="18">
        <f t="shared" si="17"/>
        <v>68.52139119045</v>
      </c>
      <c r="AE47" s="18">
        <f t="shared" si="18"/>
        <v>67.19087874015</v>
      </c>
      <c r="AF47" s="18">
        <f t="shared" si="19"/>
        <v>66.525622515</v>
      </c>
      <c r="AG47" s="19">
        <f t="shared" si="20"/>
        <v>17.632441258670482</v>
      </c>
      <c r="AH47" s="19">
        <f t="shared" si="21"/>
        <v>17.197762393173484</v>
      </c>
      <c r="AI47" s="20">
        <f t="shared" si="22"/>
        <v>16.980422960424985</v>
      </c>
      <c r="AJ47" s="21">
        <f t="shared" si="23"/>
        <v>18.0130554515085</v>
      </c>
    </row>
    <row r="48" spans="1:36" ht="12.75" customHeight="1">
      <c r="A48" s="16"/>
      <c r="B48" s="16"/>
      <c r="C48" s="16"/>
      <c r="D48" s="42">
        <v>10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42">
        <v>1</v>
      </c>
      <c r="Q48" s="16"/>
      <c r="R48" s="16"/>
      <c r="S48" s="43">
        <v>479</v>
      </c>
      <c r="T48" s="18">
        <f t="shared" si="11"/>
        <v>2244.605975</v>
      </c>
      <c r="U48" s="18">
        <f t="shared" si="10"/>
        <v>243.09082709249998</v>
      </c>
      <c r="V48" s="18">
        <f t="shared" si="12"/>
        <v>176.42602963500002</v>
      </c>
      <c r="W48" s="18">
        <f t="shared" si="13"/>
        <v>20.015151479075</v>
      </c>
      <c r="X48" s="18">
        <f t="shared" si="14"/>
        <v>1805.073966793425</v>
      </c>
      <c r="Y48" s="18">
        <f t="shared" si="15"/>
        <v>67.33817925</v>
      </c>
      <c r="Z48" s="18">
        <f t="shared" si="16"/>
        <v>22.44605975</v>
      </c>
      <c r="AA48" s="18">
        <f t="shared" si="3"/>
        <v>73.3690145</v>
      </c>
      <c r="AB48" s="18">
        <f t="shared" si="4"/>
        <v>182.437372</v>
      </c>
      <c r="AC48" s="18">
        <f t="shared" si="5"/>
        <v>129.968029</v>
      </c>
      <c r="AD48" s="18">
        <f t="shared" si="17"/>
        <v>68.664741381225</v>
      </c>
      <c r="AE48" s="18">
        <f t="shared" si="18"/>
        <v>67.331445432075</v>
      </c>
      <c r="AF48" s="18">
        <f t="shared" si="19"/>
        <v>66.6647974575</v>
      </c>
      <c r="AG48" s="19">
        <f t="shared" si="20"/>
        <v>17.66932921109448</v>
      </c>
      <c r="AH48" s="19">
        <f t="shared" si="21"/>
        <v>17.23374097558598</v>
      </c>
      <c r="AI48" s="20">
        <f t="shared" si="22"/>
        <v>17.01594685783173</v>
      </c>
      <c r="AJ48" s="21">
        <f t="shared" si="23"/>
        <v>18.05073966793425</v>
      </c>
    </row>
    <row r="49" spans="1:36" ht="12.75" customHeight="1">
      <c r="A49" s="16"/>
      <c r="B49" s="16"/>
      <c r="C49" s="16"/>
      <c r="D49" s="16"/>
      <c r="E49" s="16"/>
      <c r="F49" s="16"/>
      <c r="G49" s="42">
        <v>2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3">
        <v>485</v>
      </c>
      <c r="T49" s="18">
        <f t="shared" si="11"/>
        <v>2272.7221250000002</v>
      </c>
      <c r="U49" s="18">
        <f t="shared" si="10"/>
        <v>246.1358061375</v>
      </c>
      <c r="V49" s="18">
        <f t="shared" si="12"/>
        <v>178.635959025</v>
      </c>
      <c r="W49" s="18">
        <f t="shared" si="13"/>
        <v>20.265863188625005</v>
      </c>
      <c r="X49" s="18">
        <f t="shared" si="14"/>
        <v>1827.6844966488752</v>
      </c>
      <c r="Y49" s="18">
        <f t="shared" si="15"/>
        <v>68.18166375</v>
      </c>
      <c r="Z49" s="18">
        <f t="shared" si="16"/>
        <v>22.727221250000003</v>
      </c>
      <c r="AA49" s="18">
        <f t="shared" si="3"/>
        <v>73.3690145</v>
      </c>
      <c r="AB49" s="18">
        <f t="shared" si="4"/>
        <v>182.437372</v>
      </c>
      <c r="AC49" s="18">
        <f t="shared" si="5"/>
        <v>129.968029</v>
      </c>
      <c r="AD49" s="18">
        <f t="shared" si="17"/>
        <v>69.52484252587502</v>
      </c>
      <c r="AE49" s="18">
        <f t="shared" si="18"/>
        <v>68.17484558362501</v>
      </c>
      <c r="AF49" s="18">
        <f t="shared" si="19"/>
        <v>67.4998471125</v>
      </c>
      <c r="AG49" s="19">
        <f t="shared" si="20"/>
        <v>17.890656925638464</v>
      </c>
      <c r="AH49" s="19">
        <f t="shared" si="21"/>
        <v>17.449612470060963</v>
      </c>
      <c r="AI49" s="20">
        <f t="shared" si="22"/>
        <v>17.229090242272214</v>
      </c>
      <c r="AJ49" s="21">
        <f t="shared" si="23"/>
        <v>18.276844966488753</v>
      </c>
    </row>
    <row r="50" spans="1:36" ht="12.75" customHeight="1">
      <c r="A50" s="16"/>
      <c r="B50" s="16"/>
      <c r="C50" s="16"/>
      <c r="D50" s="16"/>
      <c r="E50" s="16"/>
      <c r="F50" s="42">
        <v>9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3">
        <v>486</v>
      </c>
      <c r="T50" s="18">
        <f t="shared" si="11"/>
        <v>2277.40815</v>
      </c>
      <c r="U50" s="18">
        <f t="shared" si="10"/>
        <v>246.643302645</v>
      </c>
      <c r="V50" s="18">
        <f t="shared" si="12"/>
        <v>179.00428059</v>
      </c>
      <c r="W50" s="18">
        <f t="shared" si="13"/>
        <v>20.307648473550003</v>
      </c>
      <c r="X50" s="18">
        <f t="shared" si="14"/>
        <v>1831.4529182914503</v>
      </c>
      <c r="Y50" s="18">
        <f t="shared" si="15"/>
        <v>68.32224450000001</v>
      </c>
      <c r="Z50" s="18">
        <f t="shared" si="16"/>
        <v>22.7740815</v>
      </c>
      <c r="AA50" s="18">
        <f t="shared" si="3"/>
        <v>73.3690145</v>
      </c>
      <c r="AB50" s="18">
        <f t="shared" si="4"/>
        <v>182.437372</v>
      </c>
      <c r="AC50" s="18">
        <f t="shared" si="5"/>
        <v>129.968029</v>
      </c>
      <c r="AD50" s="18">
        <f t="shared" si="17"/>
        <v>69.66819271665001</v>
      </c>
      <c r="AE50" s="18">
        <f t="shared" si="18"/>
        <v>68.31541227555002</v>
      </c>
      <c r="AF50" s="18">
        <f t="shared" si="19"/>
        <v>67.63902205500001</v>
      </c>
      <c r="AG50" s="19">
        <f t="shared" si="20"/>
        <v>17.92754487806246</v>
      </c>
      <c r="AH50" s="19">
        <f t="shared" si="21"/>
        <v>17.48559105247346</v>
      </c>
      <c r="AI50" s="20">
        <f t="shared" si="22"/>
        <v>17.26461413967896</v>
      </c>
      <c r="AJ50" s="21">
        <f t="shared" si="23"/>
        <v>18.3145291829145</v>
      </c>
    </row>
    <row r="51" spans="1:36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>
        <v>489</v>
      </c>
      <c r="T51" s="18">
        <f t="shared" si="11"/>
        <v>2291.466225</v>
      </c>
      <c r="U51" s="18">
        <f t="shared" si="10"/>
        <v>248.1657921675</v>
      </c>
      <c r="V51" s="18">
        <f t="shared" si="12"/>
        <v>180.10924528500004</v>
      </c>
      <c r="W51" s="18">
        <f t="shared" si="13"/>
        <v>20.433004328325</v>
      </c>
      <c r="X51" s="18">
        <f t="shared" si="14"/>
        <v>1842.758183219175</v>
      </c>
      <c r="Y51" s="18">
        <f t="shared" si="15"/>
        <v>68.74398675</v>
      </c>
      <c r="Z51" s="18">
        <f t="shared" si="16"/>
        <v>22.914662250000003</v>
      </c>
      <c r="AA51" s="18">
        <f t="shared" si="3"/>
        <v>73.3690145</v>
      </c>
      <c r="AB51" s="18">
        <f t="shared" si="4"/>
        <v>182.437372</v>
      </c>
      <c r="AC51" s="18">
        <f t="shared" si="5"/>
        <v>129.968029</v>
      </c>
      <c r="AD51" s="18">
        <f t="shared" si="17"/>
        <v>70.09824328897501</v>
      </c>
      <c r="AE51" s="18">
        <f t="shared" si="18"/>
        <v>68.73711235132501</v>
      </c>
      <c r="AF51" s="18">
        <f t="shared" si="19"/>
        <v>68.0565468825</v>
      </c>
      <c r="AG51" s="19">
        <f t="shared" si="20"/>
        <v>18.03820873533445</v>
      </c>
      <c r="AH51" s="19">
        <f t="shared" si="21"/>
        <v>17.59352679971095</v>
      </c>
      <c r="AI51" s="20">
        <f t="shared" si="22"/>
        <v>17.3711858318992</v>
      </c>
      <c r="AJ51" s="21">
        <f t="shared" si="23"/>
        <v>18.42758183219175</v>
      </c>
    </row>
    <row r="52" spans="1:36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44">
        <v>5</v>
      </c>
      <c r="K52" s="16"/>
      <c r="L52" s="16"/>
      <c r="M52" s="16"/>
      <c r="N52" s="16"/>
      <c r="O52" s="16"/>
      <c r="P52" s="16"/>
      <c r="Q52" s="16"/>
      <c r="R52" s="16"/>
      <c r="S52" s="43">
        <v>491</v>
      </c>
      <c r="T52" s="18">
        <f t="shared" si="11"/>
        <v>2300.838275</v>
      </c>
      <c r="U52" s="18">
        <f t="shared" si="10"/>
        <v>249.1807851825</v>
      </c>
      <c r="V52" s="18">
        <f t="shared" si="12"/>
        <v>180.84588841500002</v>
      </c>
      <c r="W52" s="18">
        <f t="shared" si="13"/>
        <v>20.516574898175</v>
      </c>
      <c r="X52" s="18">
        <f t="shared" si="14"/>
        <v>1850.295026504325</v>
      </c>
      <c r="Y52" s="18">
        <f t="shared" si="15"/>
        <v>69.02514825</v>
      </c>
      <c r="Z52" s="18">
        <f t="shared" si="16"/>
        <v>23.008382750000003</v>
      </c>
      <c r="AA52" s="18">
        <f t="shared" si="3"/>
        <v>73.3690145</v>
      </c>
      <c r="AB52" s="18">
        <f t="shared" si="4"/>
        <v>182.437372</v>
      </c>
      <c r="AC52" s="18">
        <f t="shared" si="5"/>
        <v>129.968029</v>
      </c>
      <c r="AD52" s="18">
        <f t="shared" si="17"/>
        <v>70.384943670525</v>
      </c>
      <c r="AE52" s="18">
        <f t="shared" si="18"/>
        <v>69.018245735175</v>
      </c>
      <c r="AF52" s="18">
        <f t="shared" si="19"/>
        <v>68.3348967675</v>
      </c>
      <c r="AG52" s="19">
        <f t="shared" si="20"/>
        <v>18.111984640182445</v>
      </c>
      <c r="AH52" s="19">
        <f t="shared" si="21"/>
        <v>17.665483964535944</v>
      </c>
      <c r="AI52" s="20">
        <f t="shared" si="22"/>
        <v>17.442233626712696</v>
      </c>
      <c r="AJ52" s="21">
        <f t="shared" si="23"/>
        <v>18.50295026504325</v>
      </c>
    </row>
    <row r="53" spans="1:36" ht="12.75" customHeight="1">
      <c r="A53" s="16"/>
      <c r="B53" s="16"/>
      <c r="C53" s="16">
        <v>7</v>
      </c>
      <c r="D53" s="16"/>
      <c r="E53" s="42">
        <v>9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3">
        <v>492</v>
      </c>
      <c r="T53" s="18">
        <f t="shared" si="11"/>
        <v>2305.5243</v>
      </c>
      <c r="U53" s="18">
        <f t="shared" si="10"/>
        <v>249.68828169</v>
      </c>
      <c r="V53" s="18">
        <f t="shared" si="12"/>
        <v>181.21420998000002</v>
      </c>
      <c r="W53" s="18">
        <f t="shared" si="13"/>
        <v>20.5583601831</v>
      </c>
      <c r="X53" s="18">
        <f t="shared" si="14"/>
        <v>1854.0634481469</v>
      </c>
      <c r="Y53" s="18">
        <f t="shared" si="15"/>
        <v>69.165729</v>
      </c>
      <c r="Z53" s="18">
        <f t="shared" si="16"/>
        <v>23.055243</v>
      </c>
      <c r="AA53" s="18">
        <f t="shared" si="3"/>
        <v>73.3690145</v>
      </c>
      <c r="AB53" s="18">
        <f t="shared" si="4"/>
        <v>182.437372</v>
      </c>
      <c r="AC53" s="18">
        <f t="shared" si="5"/>
        <v>129.968029</v>
      </c>
      <c r="AD53" s="18">
        <f t="shared" si="17"/>
        <v>70.5282938613</v>
      </c>
      <c r="AE53" s="18">
        <f t="shared" si="18"/>
        <v>69.1588124271</v>
      </c>
      <c r="AF53" s="18">
        <f t="shared" si="19"/>
        <v>68.47407171</v>
      </c>
      <c r="AG53" s="19">
        <f t="shared" si="20"/>
        <v>18.14887259260644</v>
      </c>
      <c r="AH53" s="19">
        <f t="shared" si="21"/>
        <v>17.70146254694844</v>
      </c>
      <c r="AI53" s="20">
        <f t="shared" si="22"/>
        <v>17.47775752411944</v>
      </c>
      <c r="AJ53" s="21">
        <f t="shared" si="23"/>
        <v>18.540634481469002</v>
      </c>
    </row>
    <row r="54" spans="1:36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44">
        <v>3</v>
      </c>
      <c r="N54" s="16"/>
      <c r="O54" s="16"/>
      <c r="P54" s="16"/>
      <c r="Q54" s="16"/>
      <c r="R54" s="32"/>
      <c r="S54" s="43">
        <v>497</v>
      </c>
      <c r="T54" s="18">
        <f t="shared" si="11"/>
        <v>2328.9544250000004</v>
      </c>
      <c r="U54" s="18">
        <f t="shared" si="10"/>
        <v>252.22576422750004</v>
      </c>
      <c r="V54" s="18">
        <f t="shared" si="12"/>
        <v>183.05581780500003</v>
      </c>
      <c r="W54" s="18">
        <f t="shared" si="13"/>
        <v>20.767286607725005</v>
      </c>
      <c r="X54" s="18">
        <f t="shared" si="14"/>
        <v>1872.9055563597753</v>
      </c>
      <c r="Y54" s="18">
        <f t="shared" si="15"/>
        <v>69.86863275</v>
      </c>
      <c r="Z54" s="18">
        <f t="shared" si="16"/>
        <v>23.289544250000002</v>
      </c>
      <c r="AA54" s="18">
        <f t="shared" si="3"/>
        <v>73.3690145</v>
      </c>
      <c r="AB54" s="18">
        <f t="shared" si="4"/>
        <v>182.437372</v>
      </c>
      <c r="AC54" s="18">
        <f t="shared" si="5"/>
        <v>129.968029</v>
      </c>
      <c r="AD54" s="18">
        <f t="shared" si="17"/>
        <v>71.245044815175</v>
      </c>
      <c r="AE54" s="18">
        <f t="shared" si="18"/>
        <v>69.861645886725</v>
      </c>
      <c r="AF54" s="18">
        <f t="shared" si="19"/>
        <v>69.16994642250002</v>
      </c>
      <c r="AG54" s="19">
        <f t="shared" si="20"/>
        <v>18.333312354726427</v>
      </c>
      <c r="AH54" s="19">
        <f t="shared" si="21"/>
        <v>17.88135545901093</v>
      </c>
      <c r="AI54" s="20">
        <f t="shared" si="22"/>
        <v>17.655377011153178</v>
      </c>
      <c r="AJ54" s="21">
        <f t="shared" si="23"/>
        <v>18.729055563597754</v>
      </c>
    </row>
    <row r="55" spans="1:36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32"/>
      <c r="N55" s="16"/>
      <c r="O55" s="16"/>
      <c r="P55" s="16"/>
      <c r="Q55" s="16"/>
      <c r="R55" s="32"/>
      <c r="S55" s="17">
        <v>504</v>
      </c>
      <c r="T55" s="18">
        <f t="shared" si="11"/>
        <v>2361.7566</v>
      </c>
      <c r="U55" s="18">
        <f t="shared" si="10"/>
        <v>255.77823978</v>
      </c>
      <c r="V55" s="18">
        <f t="shared" si="12"/>
        <v>185.63406876000002</v>
      </c>
      <c r="W55" s="18">
        <f t="shared" si="13"/>
        <v>21.0597836022</v>
      </c>
      <c r="X55" s="18">
        <f t="shared" si="14"/>
        <v>1899.2845078578002</v>
      </c>
      <c r="Y55" s="18">
        <f t="shared" si="15"/>
        <v>70.852698</v>
      </c>
      <c r="Z55" s="18">
        <f t="shared" si="16"/>
        <v>23.617566000000004</v>
      </c>
      <c r="AA55" s="18">
        <f t="shared" si="3"/>
        <v>73.3690145</v>
      </c>
      <c r="AB55" s="18">
        <f t="shared" si="4"/>
        <v>182.437372</v>
      </c>
      <c r="AC55" s="18">
        <f t="shared" si="5"/>
        <v>129.968029</v>
      </c>
      <c r="AD55" s="18">
        <f t="shared" si="17"/>
        <v>72.2484961506</v>
      </c>
      <c r="AE55" s="18">
        <f t="shared" si="18"/>
        <v>70.8456127302</v>
      </c>
      <c r="AF55" s="18">
        <f t="shared" si="19"/>
        <v>70.14417102</v>
      </c>
      <c r="AG55" s="19">
        <f t="shared" si="20"/>
        <v>18.591528021694405</v>
      </c>
      <c r="AH55" s="19">
        <f t="shared" si="21"/>
        <v>18.133205535898405</v>
      </c>
      <c r="AI55" s="20">
        <f t="shared" si="22"/>
        <v>17.904044293000403</v>
      </c>
      <c r="AJ55" s="21">
        <f t="shared" si="23"/>
        <v>18.992845078578004</v>
      </c>
    </row>
    <row r="56" spans="1:36" ht="12.75" customHeight="1">
      <c r="A56" s="16"/>
      <c r="B56" s="16"/>
      <c r="C56" s="16"/>
      <c r="D56" s="16"/>
      <c r="E56" s="16"/>
      <c r="F56" s="16"/>
      <c r="G56" s="16"/>
      <c r="H56" s="16"/>
      <c r="I56" s="42">
        <v>7</v>
      </c>
      <c r="J56" s="16"/>
      <c r="K56" s="16"/>
      <c r="L56" s="16"/>
      <c r="M56" s="16"/>
      <c r="N56" s="16"/>
      <c r="O56" s="16"/>
      <c r="P56" s="16"/>
      <c r="Q56" s="16"/>
      <c r="R56" s="16"/>
      <c r="S56" s="43">
        <v>506</v>
      </c>
      <c r="T56" s="18">
        <f t="shared" si="11"/>
        <v>2371.12865</v>
      </c>
      <c r="U56" s="18">
        <f t="shared" si="10"/>
        <v>256.793232795</v>
      </c>
      <c r="V56" s="18">
        <f t="shared" si="12"/>
        <v>186.37071189000002</v>
      </c>
      <c r="W56" s="18">
        <f t="shared" si="13"/>
        <v>21.143354172050003</v>
      </c>
      <c r="X56" s="18">
        <f t="shared" si="14"/>
        <v>1906.82135114295</v>
      </c>
      <c r="Y56" s="18">
        <f t="shared" si="15"/>
        <v>71.1338595</v>
      </c>
      <c r="Z56" s="18">
        <f t="shared" si="16"/>
        <v>23.7112865</v>
      </c>
      <c r="AA56" s="18">
        <f t="shared" si="3"/>
        <v>73.3690145</v>
      </c>
      <c r="AB56" s="18">
        <f t="shared" si="4"/>
        <v>182.437372</v>
      </c>
      <c r="AC56" s="18">
        <f t="shared" si="5"/>
        <v>129.968029</v>
      </c>
      <c r="AD56" s="18">
        <f t="shared" si="17"/>
        <v>72.53519653215001</v>
      </c>
      <c r="AE56" s="18">
        <f t="shared" si="18"/>
        <v>71.12674611405001</v>
      </c>
      <c r="AF56" s="18">
        <f t="shared" si="19"/>
        <v>70.422520905</v>
      </c>
      <c r="AG56" s="19">
        <f t="shared" si="20"/>
        <v>18.665303926542396</v>
      </c>
      <c r="AH56" s="19">
        <f t="shared" si="21"/>
        <v>18.205162700723395</v>
      </c>
      <c r="AI56" s="20">
        <f t="shared" si="22"/>
        <v>17.975092087813895</v>
      </c>
      <c r="AJ56" s="21">
        <f t="shared" si="23"/>
        <v>19.0682135114295</v>
      </c>
    </row>
    <row r="57" spans="1:36" ht="12.75" customHeight="1">
      <c r="A57" s="16"/>
      <c r="B57" s="16"/>
      <c r="C57" s="16"/>
      <c r="D57" s="16"/>
      <c r="E57" s="16"/>
      <c r="F57" s="16"/>
      <c r="G57" s="16"/>
      <c r="H57" s="16"/>
      <c r="I57" s="51"/>
      <c r="J57" s="16"/>
      <c r="K57" s="16"/>
      <c r="L57" s="16"/>
      <c r="M57" s="16"/>
      <c r="N57" s="16"/>
      <c r="O57" s="16"/>
      <c r="P57" s="42">
        <v>2</v>
      </c>
      <c r="Q57" s="16"/>
      <c r="R57" s="16"/>
      <c r="S57" s="43">
        <v>508</v>
      </c>
      <c r="T57" s="18">
        <f>((S57*ID)/12)</f>
        <v>2380.5007</v>
      </c>
      <c r="U57" s="18">
        <f t="shared" si="10"/>
        <v>257.80822581</v>
      </c>
      <c r="V57" s="18">
        <f>T57*0.9825*8%</f>
        <v>187.10735502</v>
      </c>
      <c r="W57" s="18">
        <f>(T57-U57)*0.01</f>
        <v>21.226924741900003</v>
      </c>
      <c r="X57" s="18">
        <f>(T57-SUM(U57:W57))</f>
        <v>1914.3581944281</v>
      </c>
      <c r="Y57" s="18">
        <f>IF((S57&lt;289),(((ID/12)*289)*0.03),(T57*0.03))</f>
        <v>71.415021</v>
      </c>
      <c r="Z57" s="18">
        <f>IF((S57&lt;289),(((ID/12)*289)*0.01),(T57*0.01))</f>
        <v>23.805007</v>
      </c>
      <c r="AA57" s="18">
        <f t="shared" si="3"/>
        <v>73.3690145</v>
      </c>
      <c r="AB57" s="18">
        <f t="shared" si="4"/>
        <v>182.437372</v>
      </c>
      <c r="AC57" s="18">
        <f t="shared" si="5"/>
        <v>129.968029</v>
      </c>
      <c r="AD57" s="18">
        <f>(((T57+Y57))*0.0297)</f>
        <v>72.8218969137</v>
      </c>
      <c r="AE57" s="18">
        <f>(((T57+Z57))*0.0297)</f>
        <v>71.4078794979</v>
      </c>
      <c r="AF57" s="18">
        <f>(T57*0.0297)</f>
        <v>70.70087079</v>
      </c>
      <c r="AG57" s="19">
        <f>((X57*0.99*0.9895)+Y57-AD57)*0.01</f>
        <v>18.73907983139039</v>
      </c>
      <c r="AH57" s="19">
        <f>((X57*0.99*0.9895)+Z57-AE57)*0.01</f>
        <v>18.27711986554839</v>
      </c>
      <c r="AI57" s="20">
        <f>((X57*0.99*0.9895)-AF57)*0.01</f>
        <v>18.04613988262739</v>
      </c>
      <c r="AJ57" s="21">
        <f>X57*0.01</f>
        <v>19.143581944281</v>
      </c>
    </row>
    <row r="58" spans="1:36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42">
        <v>6</v>
      </c>
      <c r="K58" s="16"/>
      <c r="L58" s="16"/>
      <c r="M58" s="16"/>
      <c r="N58" s="16"/>
      <c r="O58" s="16"/>
      <c r="P58" s="16"/>
      <c r="Q58" s="16"/>
      <c r="R58" s="16"/>
      <c r="S58" s="43">
        <v>511</v>
      </c>
      <c r="T58" s="18">
        <f t="shared" si="11"/>
        <v>2394.558775</v>
      </c>
      <c r="U58" s="18">
        <f t="shared" si="10"/>
        <v>259.3307153325</v>
      </c>
      <c r="V58" s="18">
        <f t="shared" si="12"/>
        <v>188.212319715</v>
      </c>
      <c r="W58" s="18">
        <f t="shared" si="13"/>
        <v>21.352280596675</v>
      </c>
      <c r="X58" s="18">
        <f t="shared" si="14"/>
        <v>1925.6634593558251</v>
      </c>
      <c r="Y58" s="18">
        <f t="shared" si="15"/>
        <v>71.83676324999999</v>
      </c>
      <c r="Z58" s="18">
        <f t="shared" si="16"/>
        <v>23.94558775</v>
      </c>
      <c r="AA58" s="18">
        <f t="shared" si="3"/>
        <v>73.3690145</v>
      </c>
      <c r="AB58" s="18">
        <f t="shared" si="4"/>
        <v>182.437372</v>
      </c>
      <c r="AC58" s="18">
        <f t="shared" si="5"/>
        <v>129.968029</v>
      </c>
      <c r="AD58" s="18">
        <f t="shared" si="17"/>
        <v>73.251947486025</v>
      </c>
      <c r="AE58" s="18">
        <f t="shared" si="18"/>
        <v>71.829579573675</v>
      </c>
      <c r="AF58" s="18">
        <f t="shared" si="19"/>
        <v>71.1183956175</v>
      </c>
      <c r="AG58" s="19">
        <f t="shared" si="20"/>
        <v>18.84974368866238</v>
      </c>
      <c r="AH58" s="19">
        <f t="shared" si="21"/>
        <v>18.385055612785884</v>
      </c>
      <c r="AI58" s="20">
        <f t="shared" si="22"/>
        <v>18.152711574847633</v>
      </c>
      <c r="AJ58" s="21">
        <f t="shared" si="23"/>
        <v>19.256634593558253</v>
      </c>
    </row>
    <row r="59" spans="1:36" ht="12.75" customHeight="1">
      <c r="A59" s="16"/>
      <c r="B59" s="16"/>
      <c r="C59" s="16"/>
      <c r="D59" s="16"/>
      <c r="E59" s="16"/>
      <c r="F59" s="16"/>
      <c r="G59" s="42">
        <v>3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43">
        <v>514</v>
      </c>
      <c r="T59" s="18">
        <f t="shared" si="11"/>
        <v>2408.61685</v>
      </c>
      <c r="U59" s="18">
        <f t="shared" si="10"/>
        <v>260.85320485499994</v>
      </c>
      <c r="V59" s="18">
        <f t="shared" si="12"/>
        <v>189.31728440999998</v>
      </c>
      <c r="W59" s="18">
        <f t="shared" si="13"/>
        <v>21.47763645145</v>
      </c>
      <c r="X59" s="18">
        <f t="shared" si="14"/>
        <v>1936.96872428355</v>
      </c>
      <c r="Y59" s="18">
        <f t="shared" si="15"/>
        <v>72.2585055</v>
      </c>
      <c r="Z59" s="18">
        <f t="shared" si="16"/>
        <v>24.0861685</v>
      </c>
      <c r="AA59" s="18">
        <f t="shared" si="3"/>
        <v>73.3690145</v>
      </c>
      <c r="AB59" s="18">
        <f t="shared" si="4"/>
        <v>182.437372</v>
      </c>
      <c r="AC59" s="18">
        <f t="shared" si="5"/>
        <v>129.968029</v>
      </c>
      <c r="AD59" s="18">
        <f t="shared" si="17"/>
        <v>73.68199805835</v>
      </c>
      <c r="AE59" s="18">
        <f t="shared" si="18"/>
        <v>72.25127964945</v>
      </c>
      <c r="AF59" s="18">
        <f t="shared" si="19"/>
        <v>71.535920445</v>
      </c>
      <c r="AG59" s="19">
        <f t="shared" si="20"/>
        <v>18.960407545934373</v>
      </c>
      <c r="AH59" s="19">
        <f t="shared" si="21"/>
        <v>18.492991360023375</v>
      </c>
      <c r="AI59" s="20">
        <f t="shared" si="22"/>
        <v>18.25928326706787</v>
      </c>
      <c r="AJ59" s="21">
        <f t="shared" si="23"/>
        <v>19.3696872428355</v>
      </c>
    </row>
    <row r="60" spans="1:36" ht="12.75" customHeight="1">
      <c r="A60" s="16"/>
      <c r="B60" s="16"/>
      <c r="C60" s="16"/>
      <c r="D60" s="16"/>
      <c r="E60" s="16"/>
      <c r="F60" s="42">
        <v>10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43">
        <v>515</v>
      </c>
      <c r="T60" s="18">
        <f t="shared" si="11"/>
        <v>2413.302875</v>
      </c>
      <c r="U60" s="18">
        <f t="shared" si="10"/>
        <v>261.3607013625</v>
      </c>
      <c r="V60" s="18">
        <f t="shared" si="12"/>
        <v>189.68560597500002</v>
      </c>
      <c r="W60" s="18">
        <f t="shared" si="13"/>
        <v>21.519421736374998</v>
      </c>
      <c r="X60" s="18">
        <f t="shared" si="14"/>
        <v>1940.7371459261249</v>
      </c>
      <c r="Y60" s="18">
        <f t="shared" si="15"/>
        <v>72.39908625</v>
      </c>
      <c r="Z60" s="18">
        <f t="shared" si="16"/>
        <v>24.133028749999998</v>
      </c>
      <c r="AA60" s="18">
        <f t="shared" si="3"/>
        <v>73.3690145</v>
      </c>
      <c r="AB60" s="18">
        <f t="shared" si="4"/>
        <v>182.437372</v>
      </c>
      <c r="AC60" s="18">
        <f t="shared" si="5"/>
        <v>129.968029</v>
      </c>
      <c r="AD60" s="18">
        <f t="shared" si="17"/>
        <v>73.825348249125</v>
      </c>
      <c r="AE60" s="18">
        <f t="shared" si="18"/>
        <v>72.391846341375</v>
      </c>
      <c r="AF60" s="18">
        <f t="shared" si="19"/>
        <v>71.6750953875</v>
      </c>
      <c r="AG60" s="19">
        <f t="shared" si="20"/>
        <v>18.997295498358366</v>
      </c>
      <c r="AH60" s="19">
        <f t="shared" si="21"/>
        <v>18.528969942435868</v>
      </c>
      <c r="AI60" s="20">
        <f t="shared" si="22"/>
        <v>18.294807164474616</v>
      </c>
      <c r="AJ60" s="21">
        <f t="shared" si="23"/>
        <v>19.40737145926125</v>
      </c>
    </row>
    <row r="61" spans="1:36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51"/>
      <c r="L61" s="51"/>
      <c r="M61" s="16"/>
      <c r="N61" s="16"/>
      <c r="O61" s="16"/>
      <c r="P61" s="16"/>
      <c r="Q61" s="16"/>
      <c r="R61" s="16"/>
      <c r="S61" s="43">
        <v>516</v>
      </c>
      <c r="T61" s="18">
        <f t="shared" si="11"/>
        <v>2417.9889</v>
      </c>
      <c r="U61" s="18">
        <f t="shared" si="10"/>
        <v>261.86819786999996</v>
      </c>
      <c r="V61" s="18">
        <f t="shared" si="12"/>
        <v>190.05392754000002</v>
      </c>
      <c r="W61" s="18">
        <f t="shared" si="13"/>
        <v>21.561207021299996</v>
      </c>
      <c r="X61" s="18">
        <f t="shared" si="14"/>
        <v>1944.5055675687</v>
      </c>
      <c r="Y61" s="18">
        <f t="shared" si="15"/>
        <v>72.539667</v>
      </c>
      <c r="Z61" s="18">
        <f t="shared" si="16"/>
        <v>24.179889</v>
      </c>
      <c r="AA61" s="18">
        <f t="shared" si="3"/>
        <v>73.3690145</v>
      </c>
      <c r="AB61" s="18">
        <f t="shared" si="4"/>
        <v>182.437372</v>
      </c>
      <c r="AC61" s="18">
        <f t="shared" si="5"/>
        <v>129.968029</v>
      </c>
      <c r="AD61" s="18">
        <f t="shared" si="17"/>
        <v>73.9686984399</v>
      </c>
      <c r="AE61" s="18">
        <f t="shared" si="18"/>
        <v>72.5324130333</v>
      </c>
      <c r="AF61" s="18">
        <f t="shared" si="19"/>
        <v>71.81427033</v>
      </c>
      <c r="AG61" s="19">
        <f t="shared" si="20"/>
        <v>19.034183450782365</v>
      </c>
      <c r="AH61" s="19">
        <f t="shared" si="21"/>
        <v>18.564948524848365</v>
      </c>
      <c r="AI61" s="20">
        <f t="shared" si="22"/>
        <v>18.330331061881363</v>
      </c>
      <c r="AJ61" s="21">
        <f t="shared" si="23"/>
        <v>19.445055675686998</v>
      </c>
    </row>
    <row r="62" spans="1:36" ht="12.75" customHeight="1">
      <c r="A62" s="16"/>
      <c r="B62" s="16"/>
      <c r="C62" s="16"/>
      <c r="D62" s="16"/>
      <c r="E62" s="42">
        <v>10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43">
        <v>521</v>
      </c>
      <c r="T62" s="18">
        <f t="shared" si="11"/>
        <v>2441.419025</v>
      </c>
      <c r="U62" s="18">
        <f t="shared" si="10"/>
        <v>264.4056804075</v>
      </c>
      <c r="V62" s="18">
        <f t="shared" si="12"/>
        <v>191.89553536500003</v>
      </c>
      <c r="W62" s="18">
        <f t="shared" si="13"/>
        <v>21.770133445925005</v>
      </c>
      <c r="X62" s="18">
        <f t="shared" si="14"/>
        <v>1963.3476757815752</v>
      </c>
      <c r="Y62" s="18">
        <f t="shared" si="15"/>
        <v>73.24257075</v>
      </c>
      <c r="Z62" s="18">
        <f t="shared" si="16"/>
        <v>24.41419025</v>
      </c>
      <c r="AA62" s="18">
        <f t="shared" si="3"/>
        <v>73.3690145</v>
      </c>
      <c r="AB62" s="18">
        <f t="shared" si="4"/>
        <v>182.437372</v>
      </c>
      <c r="AC62" s="18">
        <f t="shared" si="5"/>
        <v>129.968029</v>
      </c>
      <c r="AD62" s="18">
        <f t="shared" si="17"/>
        <v>74.68544939377502</v>
      </c>
      <c r="AE62" s="18">
        <f t="shared" si="18"/>
        <v>73.235246492925</v>
      </c>
      <c r="AF62" s="18">
        <f t="shared" si="19"/>
        <v>72.5101450425</v>
      </c>
      <c r="AG62" s="19">
        <f t="shared" si="20"/>
        <v>19.218623212902347</v>
      </c>
      <c r="AH62" s="19">
        <f t="shared" si="21"/>
        <v>18.744841436910853</v>
      </c>
      <c r="AI62" s="20">
        <f t="shared" si="22"/>
        <v>18.5079505489151</v>
      </c>
      <c r="AJ62" s="21">
        <f t="shared" si="23"/>
        <v>19.633476757815753</v>
      </c>
    </row>
    <row r="63" spans="1:36" ht="12.75" customHeight="1">
      <c r="A63" s="16"/>
      <c r="B63" s="16"/>
      <c r="C63" s="16"/>
      <c r="D63" s="42">
        <v>11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43">
        <v>523</v>
      </c>
      <c r="T63" s="18">
        <f t="shared" si="11"/>
        <v>2450.791075</v>
      </c>
      <c r="U63" s="18">
        <f t="shared" si="10"/>
        <v>265.4206734225</v>
      </c>
      <c r="V63" s="18">
        <f t="shared" si="12"/>
        <v>192.632178495</v>
      </c>
      <c r="W63" s="18">
        <f t="shared" si="13"/>
        <v>21.853704015775</v>
      </c>
      <c r="X63" s="18">
        <f t="shared" si="14"/>
        <v>1970.884519066725</v>
      </c>
      <c r="Y63" s="18">
        <f t="shared" si="15"/>
        <v>73.52373225</v>
      </c>
      <c r="Z63" s="18">
        <f t="shared" si="16"/>
        <v>24.50791075</v>
      </c>
      <c r="AA63" s="18">
        <f t="shared" si="3"/>
        <v>73.3690145</v>
      </c>
      <c r="AB63" s="18">
        <f t="shared" si="4"/>
        <v>182.437372</v>
      </c>
      <c r="AC63" s="18">
        <f t="shared" si="5"/>
        <v>129.968029</v>
      </c>
      <c r="AD63" s="18">
        <f t="shared" si="17"/>
        <v>74.97214977532501</v>
      </c>
      <c r="AE63" s="18">
        <f t="shared" si="18"/>
        <v>73.516379876775</v>
      </c>
      <c r="AF63" s="18">
        <f t="shared" si="19"/>
        <v>72.78849492750001</v>
      </c>
      <c r="AG63" s="19">
        <f t="shared" si="20"/>
        <v>19.292399117750342</v>
      </c>
      <c r="AH63" s="19">
        <f t="shared" si="21"/>
        <v>18.816798601735844</v>
      </c>
      <c r="AI63" s="20">
        <f t="shared" si="22"/>
        <v>18.578998343728593</v>
      </c>
      <c r="AJ63" s="21">
        <f t="shared" si="23"/>
        <v>19.70884519066725</v>
      </c>
    </row>
    <row r="64" spans="1:36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>
        <v>526</v>
      </c>
      <c r="T64" s="18">
        <f t="shared" si="11"/>
        <v>2464.84915</v>
      </c>
      <c r="U64" s="18">
        <f t="shared" si="10"/>
        <v>266.943162945</v>
      </c>
      <c r="V64" s="18">
        <f t="shared" si="12"/>
        <v>193.73714319000004</v>
      </c>
      <c r="W64" s="18">
        <f t="shared" si="13"/>
        <v>21.97905987055</v>
      </c>
      <c r="X64" s="18">
        <f t="shared" si="14"/>
        <v>1982.18978399445</v>
      </c>
      <c r="Y64" s="18">
        <f t="shared" si="15"/>
        <v>73.9454745</v>
      </c>
      <c r="Z64" s="18">
        <f t="shared" si="16"/>
        <v>24.648491500000002</v>
      </c>
      <c r="AA64" s="18">
        <f t="shared" si="3"/>
        <v>73.3690145</v>
      </c>
      <c r="AB64" s="18">
        <f t="shared" si="4"/>
        <v>182.437372</v>
      </c>
      <c r="AC64" s="18">
        <f t="shared" si="5"/>
        <v>129.968029</v>
      </c>
      <c r="AD64" s="18">
        <f t="shared" si="17"/>
        <v>75.40220034765</v>
      </c>
      <c r="AE64" s="18">
        <f t="shared" si="18"/>
        <v>73.93807995255</v>
      </c>
      <c r="AF64" s="18">
        <f t="shared" si="19"/>
        <v>73.206019755</v>
      </c>
      <c r="AG64" s="19">
        <f t="shared" si="20"/>
        <v>19.403062975022333</v>
      </c>
      <c r="AH64" s="19">
        <f t="shared" si="21"/>
        <v>18.924734348973335</v>
      </c>
      <c r="AI64" s="20">
        <f t="shared" si="22"/>
        <v>18.685570035948835</v>
      </c>
      <c r="AJ64" s="21">
        <f t="shared" si="23"/>
        <v>19.8218978399445</v>
      </c>
    </row>
    <row r="65" spans="1:36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4">
        <v>4</v>
      </c>
      <c r="N65" s="16"/>
      <c r="O65" s="16"/>
      <c r="P65" s="16"/>
      <c r="Q65" s="16"/>
      <c r="R65" s="32"/>
      <c r="S65" s="43">
        <v>534</v>
      </c>
      <c r="T65" s="18">
        <f t="shared" si="11"/>
        <v>2502.3373500000002</v>
      </c>
      <c r="U65" s="18">
        <f t="shared" si="10"/>
        <v>271.003135005</v>
      </c>
      <c r="V65" s="18">
        <f t="shared" si="12"/>
        <v>196.68371571000003</v>
      </c>
      <c r="W65" s="18">
        <f t="shared" si="13"/>
        <v>22.313342149950003</v>
      </c>
      <c r="X65" s="18">
        <f t="shared" si="14"/>
        <v>2012.3371571350503</v>
      </c>
      <c r="Y65" s="18">
        <f t="shared" si="15"/>
        <v>75.0701205</v>
      </c>
      <c r="Z65" s="18">
        <f t="shared" si="16"/>
        <v>25.0233735</v>
      </c>
      <c r="AA65" s="18">
        <f t="shared" si="3"/>
        <v>73.3690145</v>
      </c>
      <c r="AB65" s="18">
        <f t="shared" si="4"/>
        <v>182.437372</v>
      </c>
      <c r="AC65" s="18">
        <f t="shared" si="5"/>
        <v>129.968029</v>
      </c>
      <c r="AD65" s="18">
        <f t="shared" si="17"/>
        <v>76.54900187385002</v>
      </c>
      <c r="AE65" s="18">
        <f t="shared" si="18"/>
        <v>75.06261348795002</v>
      </c>
      <c r="AF65" s="18">
        <f t="shared" si="19"/>
        <v>74.319419295</v>
      </c>
      <c r="AG65" s="19">
        <f t="shared" si="20"/>
        <v>19.69816659441431</v>
      </c>
      <c r="AH65" s="19">
        <f t="shared" si="21"/>
        <v>19.212563008273307</v>
      </c>
      <c r="AI65" s="20">
        <f t="shared" si="22"/>
        <v>18.96976121520281</v>
      </c>
      <c r="AJ65" s="21">
        <f t="shared" si="23"/>
        <v>20.123371571350503</v>
      </c>
    </row>
    <row r="66" spans="1:36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42">
        <v>7</v>
      </c>
      <c r="K66" s="16"/>
      <c r="L66" s="16"/>
      <c r="M66" s="16"/>
      <c r="N66" s="16"/>
      <c r="O66" s="16"/>
      <c r="P66" s="16"/>
      <c r="Q66" s="16"/>
      <c r="R66" s="16"/>
      <c r="S66" s="43">
        <v>538</v>
      </c>
      <c r="T66" s="18">
        <f t="shared" si="11"/>
        <v>2521.08145</v>
      </c>
      <c r="U66" s="18">
        <f t="shared" si="10"/>
        <v>273.033121035</v>
      </c>
      <c r="V66" s="18">
        <f t="shared" si="12"/>
        <v>198.15700197</v>
      </c>
      <c r="W66" s="18">
        <f t="shared" si="13"/>
        <v>22.480483289650003</v>
      </c>
      <c r="X66" s="18">
        <f t="shared" si="14"/>
        <v>2027.41084370535</v>
      </c>
      <c r="Y66" s="18">
        <f t="shared" si="15"/>
        <v>75.63244350000001</v>
      </c>
      <c r="Z66" s="18">
        <f t="shared" si="16"/>
        <v>25.2108145</v>
      </c>
      <c r="AA66" s="18">
        <f t="shared" si="3"/>
        <v>73.3690145</v>
      </c>
      <c r="AB66" s="18">
        <f t="shared" si="4"/>
        <v>182.437372</v>
      </c>
      <c r="AC66" s="18">
        <f t="shared" si="5"/>
        <v>129.968029</v>
      </c>
      <c r="AD66" s="18">
        <f t="shared" si="17"/>
        <v>77.12240263695001</v>
      </c>
      <c r="AE66" s="18">
        <f t="shared" si="18"/>
        <v>75.62488025565001</v>
      </c>
      <c r="AF66" s="18">
        <f t="shared" si="19"/>
        <v>74.87611906500001</v>
      </c>
      <c r="AG66" s="19">
        <f t="shared" si="20"/>
        <v>19.845718404110297</v>
      </c>
      <c r="AH66" s="19">
        <f t="shared" si="21"/>
        <v>19.356477337923298</v>
      </c>
      <c r="AI66" s="20">
        <f t="shared" si="22"/>
        <v>19.1118568048298</v>
      </c>
      <c r="AJ66" s="21">
        <f t="shared" si="23"/>
        <v>20.274108437053503</v>
      </c>
    </row>
    <row r="67" spans="1:36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>
        <v>539</v>
      </c>
      <c r="T67" s="18">
        <f t="shared" si="11"/>
        <v>2525.767475</v>
      </c>
      <c r="U67" s="18">
        <f t="shared" si="10"/>
        <v>273.5406175425</v>
      </c>
      <c r="V67" s="18">
        <f t="shared" si="12"/>
        <v>198.52532353500004</v>
      </c>
      <c r="W67" s="18">
        <f t="shared" si="13"/>
        <v>22.522268574575</v>
      </c>
      <c r="X67" s="18">
        <f t="shared" si="14"/>
        <v>2031.1792653479251</v>
      </c>
      <c r="Y67" s="18">
        <f t="shared" si="15"/>
        <v>75.77302425</v>
      </c>
      <c r="Z67" s="18">
        <f t="shared" si="16"/>
        <v>25.257674750000003</v>
      </c>
      <c r="AA67" s="18">
        <f t="shared" si="3"/>
        <v>73.3690145</v>
      </c>
      <c r="AB67" s="18">
        <f t="shared" si="4"/>
        <v>182.437372</v>
      </c>
      <c r="AC67" s="18">
        <f t="shared" si="5"/>
        <v>129.968029</v>
      </c>
      <c r="AD67" s="18">
        <f t="shared" si="17"/>
        <v>77.26575282772501</v>
      </c>
      <c r="AE67" s="18">
        <f t="shared" si="18"/>
        <v>75.76544694757501</v>
      </c>
      <c r="AF67" s="18">
        <f t="shared" si="19"/>
        <v>75.0152940075</v>
      </c>
      <c r="AG67" s="19">
        <f t="shared" si="20"/>
        <v>19.882606356534293</v>
      </c>
      <c r="AH67" s="19">
        <f t="shared" si="21"/>
        <v>19.39245592033579</v>
      </c>
      <c r="AI67" s="20">
        <f t="shared" si="22"/>
        <v>19.147380702236543</v>
      </c>
      <c r="AJ67" s="21">
        <f t="shared" si="23"/>
        <v>20.31179265347925</v>
      </c>
    </row>
    <row r="68" spans="1:36" ht="12.75" customHeight="1">
      <c r="A68" s="16"/>
      <c r="B68" s="16"/>
      <c r="C68" s="16"/>
      <c r="D68" s="16"/>
      <c r="E68" s="16"/>
      <c r="F68" s="16"/>
      <c r="G68" s="16"/>
      <c r="H68" s="16"/>
      <c r="I68" s="42">
        <v>8</v>
      </c>
      <c r="J68" s="16"/>
      <c r="K68" s="16"/>
      <c r="L68" s="16"/>
      <c r="M68" s="16"/>
      <c r="N68" s="16"/>
      <c r="O68" s="16"/>
      <c r="P68" s="16"/>
      <c r="Q68" s="16"/>
      <c r="R68" s="16"/>
      <c r="S68" s="43">
        <v>542</v>
      </c>
      <c r="T68" s="18">
        <f t="shared" si="11"/>
        <v>2539.82555</v>
      </c>
      <c r="U68" s="18">
        <f t="shared" si="10"/>
        <v>275.063107065</v>
      </c>
      <c r="V68" s="18">
        <f t="shared" si="12"/>
        <v>199.63028823000002</v>
      </c>
      <c r="W68" s="18">
        <f t="shared" si="13"/>
        <v>22.64762442935</v>
      </c>
      <c r="X68" s="18">
        <f t="shared" si="14"/>
        <v>2042.48453027565</v>
      </c>
      <c r="Y68" s="18">
        <f t="shared" si="15"/>
        <v>76.1947665</v>
      </c>
      <c r="Z68" s="18">
        <f t="shared" si="16"/>
        <v>25.3982555</v>
      </c>
      <c r="AA68" s="18">
        <f t="shared" si="3"/>
        <v>73.3690145</v>
      </c>
      <c r="AB68" s="18">
        <f t="shared" si="4"/>
        <v>182.437372</v>
      </c>
      <c r="AC68" s="18">
        <f t="shared" si="5"/>
        <v>129.968029</v>
      </c>
      <c r="AD68" s="18">
        <f t="shared" si="17"/>
        <v>77.69580340005</v>
      </c>
      <c r="AE68" s="18">
        <f t="shared" si="18"/>
        <v>76.18714702335</v>
      </c>
      <c r="AF68" s="18">
        <f t="shared" si="19"/>
        <v>75.432818835</v>
      </c>
      <c r="AG68" s="19">
        <f t="shared" si="20"/>
        <v>19.99327021380628</v>
      </c>
      <c r="AH68" s="19">
        <f t="shared" si="21"/>
        <v>19.500391667573282</v>
      </c>
      <c r="AI68" s="20">
        <f t="shared" si="22"/>
        <v>19.253952394456782</v>
      </c>
      <c r="AJ68" s="21">
        <f t="shared" si="23"/>
        <v>20.424845302756502</v>
      </c>
    </row>
    <row r="69" spans="1:36" ht="12.75" customHeight="1">
      <c r="A69" s="16"/>
      <c r="B69" s="16"/>
      <c r="C69" s="16"/>
      <c r="D69" s="16"/>
      <c r="E69" s="16"/>
      <c r="F69" s="16"/>
      <c r="G69" s="42">
        <v>4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43">
        <v>543</v>
      </c>
      <c r="T69" s="18">
        <f t="shared" si="11"/>
        <v>2544.511575</v>
      </c>
      <c r="U69" s="18">
        <f t="shared" si="10"/>
        <v>275.5706035725</v>
      </c>
      <c r="V69" s="18">
        <f t="shared" si="12"/>
        <v>199.99860979500002</v>
      </c>
      <c r="W69" s="18">
        <f t="shared" si="13"/>
        <v>22.689409714274998</v>
      </c>
      <c r="X69" s="18">
        <f t="shared" si="14"/>
        <v>2046.252951918225</v>
      </c>
      <c r="Y69" s="18">
        <f t="shared" si="15"/>
        <v>76.33534725</v>
      </c>
      <c r="Z69" s="18">
        <f t="shared" si="16"/>
        <v>25.44511575</v>
      </c>
      <c r="AA69" s="18">
        <f t="shared" si="3"/>
        <v>73.3690145</v>
      </c>
      <c r="AB69" s="18">
        <f t="shared" si="4"/>
        <v>182.437372</v>
      </c>
      <c r="AC69" s="18">
        <f t="shared" si="5"/>
        <v>129.968029</v>
      </c>
      <c r="AD69" s="18">
        <f t="shared" si="17"/>
        <v>77.83915359082499</v>
      </c>
      <c r="AE69" s="18">
        <f t="shared" si="18"/>
        <v>76.327713715275</v>
      </c>
      <c r="AF69" s="18">
        <f t="shared" si="19"/>
        <v>75.5719937775</v>
      </c>
      <c r="AG69" s="19">
        <f t="shared" si="20"/>
        <v>20.03015816623028</v>
      </c>
      <c r="AH69" s="19">
        <f t="shared" si="21"/>
        <v>19.53637024998578</v>
      </c>
      <c r="AI69" s="20">
        <f t="shared" si="22"/>
        <v>19.28947629186353</v>
      </c>
      <c r="AJ69" s="21">
        <f t="shared" si="23"/>
        <v>20.46252951918225</v>
      </c>
    </row>
    <row r="70" spans="1:36" ht="12.75" customHeight="1">
      <c r="A70" s="16"/>
      <c r="B70" s="16"/>
      <c r="C70" s="16"/>
      <c r="D70" s="16"/>
      <c r="E70" s="16"/>
      <c r="F70" s="42">
        <v>11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43">
        <v>544</v>
      </c>
      <c r="T70" s="18">
        <f t="shared" si="11"/>
        <v>2549.1976</v>
      </c>
      <c r="U70" s="18">
        <f t="shared" si="10"/>
        <v>276.07810007999996</v>
      </c>
      <c r="V70" s="18">
        <f t="shared" si="12"/>
        <v>200.36693136000002</v>
      </c>
      <c r="W70" s="18">
        <f t="shared" si="13"/>
        <v>22.731194999200003</v>
      </c>
      <c r="X70" s="18">
        <f t="shared" si="14"/>
        <v>2050.0213735608</v>
      </c>
      <c r="Y70" s="18">
        <f t="shared" si="15"/>
        <v>76.475928</v>
      </c>
      <c r="Z70" s="18">
        <f t="shared" si="16"/>
        <v>25.491976</v>
      </c>
      <c r="AA70" s="18">
        <f t="shared" si="3"/>
        <v>73.3690145</v>
      </c>
      <c r="AB70" s="18">
        <f t="shared" si="4"/>
        <v>182.437372</v>
      </c>
      <c r="AC70" s="18">
        <f t="shared" si="5"/>
        <v>129.968029</v>
      </c>
      <c r="AD70" s="18">
        <f t="shared" si="17"/>
        <v>77.9825037816</v>
      </c>
      <c r="AE70" s="18">
        <f t="shared" si="18"/>
        <v>76.4682804072</v>
      </c>
      <c r="AF70" s="18">
        <f t="shared" si="19"/>
        <v>75.71116872</v>
      </c>
      <c r="AG70" s="19">
        <f t="shared" si="20"/>
        <v>20.067046118654275</v>
      </c>
      <c r="AH70" s="19">
        <f t="shared" si="21"/>
        <v>19.572348832398276</v>
      </c>
      <c r="AI70" s="20">
        <f t="shared" si="22"/>
        <v>19.325000189270277</v>
      </c>
      <c r="AJ70" s="21">
        <f t="shared" si="23"/>
        <v>20.500213735608</v>
      </c>
    </row>
    <row r="71" spans="1:36" ht="12.75" customHeight="1">
      <c r="A71" s="16"/>
      <c r="B71" s="16"/>
      <c r="C71" s="16"/>
      <c r="D71" s="16"/>
      <c r="E71" s="16"/>
      <c r="F71" s="51"/>
      <c r="G71" s="16"/>
      <c r="H71" s="16"/>
      <c r="I71" s="16"/>
      <c r="J71" s="16"/>
      <c r="K71" s="16"/>
      <c r="L71" s="16"/>
      <c r="M71" s="16"/>
      <c r="N71" s="16"/>
      <c r="O71" s="16"/>
      <c r="P71" s="42">
        <v>3</v>
      </c>
      <c r="Q71" s="16"/>
      <c r="R71" s="16"/>
      <c r="S71" s="43">
        <v>546</v>
      </c>
      <c r="T71" s="18">
        <f>((S71*ID)/12)</f>
        <v>2558.56965</v>
      </c>
      <c r="U71" s="18">
        <f t="shared" si="10"/>
        <v>277.093093095</v>
      </c>
      <c r="V71" s="18">
        <f>T71*0.9825*8%</f>
        <v>201.10357449</v>
      </c>
      <c r="W71" s="18">
        <f>(T71-U71)*0.01</f>
        <v>22.81476556905</v>
      </c>
      <c r="X71" s="18">
        <f>(T71-SUM(U71:W71))</f>
        <v>2057.55821684595</v>
      </c>
      <c r="Y71" s="18">
        <f>IF((S71&lt;289),(((ID/12)*289)*0.03),(T71*0.03))</f>
        <v>76.75708949999999</v>
      </c>
      <c r="Z71" s="18">
        <f>IF((S71&lt;289),(((ID/12)*289)*0.01),(T71*0.01))</f>
        <v>25.5856965</v>
      </c>
      <c r="AA71" s="18">
        <f t="shared" si="3"/>
        <v>73.3690145</v>
      </c>
      <c r="AB71" s="18">
        <f t="shared" si="4"/>
        <v>182.437372</v>
      </c>
      <c r="AC71" s="18">
        <f t="shared" si="5"/>
        <v>129.968029</v>
      </c>
      <c r="AD71" s="18">
        <f>(((T71+Y71))*0.0297)</f>
        <v>78.26920416315</v>
      </c>
      <c r="AE71" s="18">
        <f>(((T71+Z71))*0.0297)</f>
        <v>76.74941379104999</v>
      </c>
      <c r="AF71" s="18">
        <f>(T71*0.0297)</f>
        <v>75.989518605</v>
      </c>
      <c r="AG71" s="19">
        <f>((X71*0.99*0.9895)+Y71-AD71)*0.01</f>
        <v>20.14082202350227</v>
      </c>
      <c r="AH71" s="19">
        <f>((X71*0.99*0.9895)+Z71-AE71)*0.01</f>
        <v>19.64430599722327</v>
      </c>
      <c r="AI71" s="20">
        <f>((X71*0.99*0.9895)-AF71)*0.01</f>
        <v>19.39604798408377</v>
      </c>
      <c r="AJ71" s="21">
        <f>X71*0.01</f>
        <v>20.5755821684595</v>
      </c>
    </row>
    <row r="72" spans="1:36" ht="12.75" customHeight="1">
      <c r="A72" s="16"/>
      <c r="B72" s="16"/>
      <c r="C72" s="16"/>
      <c r="D72" s="16"/>
      <c r="E72" s="42">
        <v>11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43">
        <v>550</v>
      </c>
      <c r="T72" s="18">
        <f t="shared" si="11"/>
        <v>2577.31375</v>
      </c>
      <c r="U72" s="18">
        <f t="shared" si="10"/>
        <v>279.12307912499995</v>
      </c>
      <c r="V72" s="18">
        <f t="shared" si="12"/>
        <v>202.57686074999998</v>
      </c>
      <c r="W72" s="18">
        <f t="shared" si="13"/>
        <v>22.98190670875</v>
      </c>
      <c r="X72" s="18">
        <f t="shared" si="14"/>
        <v>2072.6319034162498</v>
      </c>
      <c r="Y72" s="18">
        <f t="shared" si="15"/>
        <v>77.31941249999998</v>
      </c>
      <c r="Z72" s="18">
        <f t="shared" si="16"/>
        <v>25.773137499999997</v>
      </c>
      <c r="AA72" s="18">
        <f t="shared" si="3"/>
        <v>73.3690145</v>
      </c>
      <c r="AB72" s="18">
        <f t="shared" si="4"/>
        <v>182.437372</v>
      </c>
      <c r="AC72" s="18">
        <f t="shared" si="5"/>
        <v>129.968029</v>
      </c>
      <c r="AD72" s="18">
        <f t="shared" si="17"/>
        <v>78.84260492624999</v>
      </c>
      <c r="AE72" s="18">
        <f t="shared" si="18"/>
        <v>77.31168055875</v>
      </c>
      <c r="AF72" s="18">
        <f t="shared" si="19"/>
        <v>76.546218375</v>
      </c>
      <c r="AG72" s="19">
        <f t="shared" si="20"/>
        <v>20.288373833198253</v>
      </c>
      <c r="AH72" s="19">
        <f t="shared" si="21"/>
        <v>19.788220326873258</v>
      </c>
      <c r="AI72" s="20">
        <f t="shared" si="22"/>
        <v>19.538143573710755</v>
      </c>
      <c r="AJ72" s="21">
        <f t="shared" si="23"/>
        <v>20.726319034162497</v>
      </c>
    </row>
    <row r="73" spans="1:36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>
        <v>561</v>
      </c>
      <c r="T73" s="18">
        <f t="shared" si="11"/>
        <v>2628.860025</v>
      </c>
      <c r="U73" s="18">
        <f t="shared" si="10"/>
        <v>284.70554070749995</v>
      </c>
      <c r="V73" s="18">
        <f t="shared" si="12"/>
        <v>206.628397965</v>
      </c>
      <c r="W73" s="18">
        <f t="shared" si="13"/>
        <v>23.441544842925</v>
      </c>
      <c r="X73" s="18">
        <f t="shared" si="14"/>
        <v>2114.084541484575</v>
      </c>
      <c r="Y73" s="18">
        <f t="shared" si="15"/>
        <v>78.86580074999999</v>
      </c>
      <c r="Z73" s="18">
        <f t="shared" si="16"/>
        <v>26.288600250000002</v>
      </c>
      <c r="AA73" s="18">
        <f t="shared" si="3"/>
        <v>73.3690145</v>
      </c>
      <c r="AB73" s="18">
        <f t="shared" si="4"/>
        <v>182.437372</v>
      </c>
      <c r="AC73" s="18">
        <f t="shared" si="5"/>
        <v>129.968029</v>
      </c>
      <c r="AD73" s="18">
        <f t="shared" si="17"/>
        <v>80.419457024775</v>
      </c>
      <c r="AE73" s="18">
        <f t="shared" si="18"/>
        <v>78.857914169925</v>
      </c>
      <c r="AF73" s="18">
        <f t="shared" si="19"/>
        <v>78.0771427425</v>
      </c>
      <c r="AG73" s="19">
        <f t="shared" si="20"/>
        <v>20.694141309862218</v>
      </c>
      <c r="AH73" s="19">
        <f t="shared" si="21"/>
        <v>20.183984733410718</v>
      </c>
      <c r="AI73" s="20">
        <f t="shared" si="22"/>
        <v>19.928906445184968</v>
      </c>
      <c r="AJ73" s="21">
        <f t="shared" si="23"/>
        <v>21.14084541484575</v>
      </c>
    </row>
    <row r="74" spans="1:36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42">
        <v>1</v>
      </c>
      <c r="L74" s="51"/>
      <c r="M74" s="16"/>
      <c r="N74" s="16"/>
      <c r="O74" s="16"/>
      <c r="P74" s="16"/>
      <c r="Q74" s="16"/>
      <c r="R74" s="16"/>
      <c r="S74" s="43">
        <v>570</v>
      </c>
      <c r="T74" s="18">
        <f t="shared" si="11"/>
        <v>2671.03425</v>
      </c>
      <c r="U74" s="18">
        <f aca="true" t="shared" si="24" ref="U74:U129">(T74*0.1083)</f>
        <v>289.273009275</v>
      </c>
      <c r="V74" s="18">
        <f t="shared" si="12"/>
        <v>209.94329205000003</v>
      </c>
      <c r="W74" s="18">
        <f t="shared" si="13"/>
        <v>23.817612407250003</v>
      </c>
      <c r="X74" s="18">
        <f t="shared" si="14"/>
        <v>2148.0003362677503</v>
      </c>
      <c r="Y74" s="18">
        <f t="shared" si="15"/>
        <v>80.1310275</v>
      </c>
      <c r="Z74" s="18">
        <f t="shared" si="16"/>
        <v>26.710342500000003</v>
      </c>
      <c r="AA74" s="18">
        <f aca="true" t="shared" si="25" ref="AA74:AA129">(10.67+((((446*ID)*0.03)/12)))</f>
        <v>73.3690145</v>
      </c>
      <c r="AB74" s="18">
        <f aca="true" t="shared" si="26" ref="AB74:AB129">(15.24+((((446*ID)*0.08)/12)))</f>
        <v>182.437372</v>
      </c>
      <c r="AC74" s="18">
        <f aca="true" t="shared" si="27" ref="AC74:AC129">(4.57+((((446*ID)*0.06)/12)))</f>
        <v>129.968029</v>
      </c>
      <c r="AD74" s="18">
        <f t="shared" si="17"/>
        <v>81.70960874175</v>
      </c>
      <c r="AE74" s="18">
        <f t="shared" si="18"/>
        <v>80.12301439725</v>
      </c>
      <c r="AF74" s="18">
        <f t="shared" si="19"/>
        <v>79.32971722500001</v>
      </c>
      <c r="AG74" s="19">
        <f t="shared" si="20"/>
        <v>21.0261328816782</v>
      </c>
      <c r="AH74" s="19">
        <f t="shared" si="21"/>
        <v>20.5077919751232</v>
      </c>
      <c r="AI74" s="20">
        <f t="shared" si="22"/>
        <v>20.2486215218457</v>
      </c>
      <c r="AJ74" s="21">
        <f t="shared" si="23"/>
        <v>21.480003362677504</v>
      </c>
    </row>
    <row r="75" spans="1:36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>
        <v>567</v>
      </c>
      <c r="T75" s="18">
        <f t="shared" si="11"/>
        <v>2656.9761750000002</v>
      </c>
      <c r="U75" s="18">
        <f t="shared" si="24"/>
        <v>287.7505197525</v>
      </c>
      <c r="V75" s="18">
        <f t="shared" si="12"/>
        <v>208.83832735500005</v>
      </c>
      <c r="W75" s="18">
        <f t="shared" si="13"/>
        <v>23.692256552475</v>
      </c>
      <c r="X75" s="18">
        <f t="shared" si="14"/>
        <v>2136.695071340025</v>
      </c>
      <c r="Y75" s="18">
        <f t="shared" si="15"/>
        <v>79.70928525000001</v>
      </c>
      <c r="Z75" s="18">
        <f t="shared" si="16"/>
        <v>26.56976175</v>
      </c>
      <c r="AA75" s="18">
        <f t="shared" si="25"/>
        <v>73.3690145</v>
      </c>
      <c r="AB75" s="18">
        <f t="shared" si="26"/>
        <v>182.437372</v>
      </c>
      <c r="AC75" s="18">
        <f t="shared" si="27"/>
        <v>129.968029</v>
      </c>
      <c r="AD75" s="18">
        <f t="shared" si="17"/>
        <v>81.279558169425</v>
      </c>
      <c r="AE75" s="18">
        <f t="shared" si="18"/>
        <v>79.70131432147501</v>
      </c>
      <c r="AF75" s="18">
        <f t="shared" si="19"/>
        <v>78.91219239750001</v>
      </c>
      <c r="AG75" s="19">
        <f t="shared" si="20"/>
        <v>20.915469024406203</v>
      </c>
      <c r="AH75" s="19">
        <f t="shared" si="21"/>
        <v>20.399856227885703</v>
      </c>
      <c r="AI75" s="20">
        <f t="shared" si="22"/>
        <v>20.142049829625453</v>
      </c>
      <c r="AJ75" s="21">
        <f t="shared" si="23"/>
        <v>21.366950713400254</v>
      </c>
    </row>
    <row r="76" spans="1:36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4">
        <v>5</v>
      </c>
      <c r="N76" s="16"/>
      <c r="O76" s="16"/>
      <c r="P76" s="16"/>
      <c r="Q76" s="16"/>
      <c r="R76" s="32"/>
      <c r="S76" s="43">
        <v>569</v>
      </c>
      <c r="T76" s="18">
        <f t="shared" si="11"/>
        <v>2666.348225</v>
      </c>
      <c r="U76" s="18">
        <f t="shared" si="24"/>
        <v>288.7655127675</v>
      </c>
      <c r="V76" s="18">
        <f t="shared" si="12"/>
        <v>209.57497048500002</v>
      </c>
      <c r="W76" s="18">
        <f t="shared" si="13"/>
        <v>23.775827122325</v>
      </c>
      <c r="X76" s="18">
        <f t="shared" si="14"/>
        <v>2144.2319146251752</v>
      </c>
      <c r="Y76" s="18">
        <f t="shared" si="15"/>
        <v>79.99044675</v>
      </c>
      <c r="Z76" s="18">
        <f t="shared" si="16"/>
        <v>26.66348225</v>
      </c>
      <c r="AA76" s="18">
        <f t="shared" si="25"/>
        <v>73.3690145</v>
      </c>
      <c r="AB76" s="18">
        <f t="shared" si="26"/>
        <v>182.437372</v>
      </c>
      <c r="AC76" s="18">
        <f t="shared" si="27"/>
        <v>129.968029</v>
      </c>
      <c r="AD76" s="18">
        <f t="shared" si="17"/>
        <v>81.56625855097501</v>
      </c>
      <c r="AE76" s="18">
        <f t="shared" si="18"/>
        <v>79.98244770532501</v>
      </c>
      <c r="AF76" s="18">
        <f t="shared" si="19"/>
        <v>79.1905422825</v>
      </c>
      <c r="AG76" s="19">
        <f t="shared" si="20"/>
        <v>20.989244929254195</v>
      </c>
      <c r="AH76" s="19">
        <f t="shared" si="21"/>
        <v>20.471813392710693</v>
      </c>
      <c r="AI76" s="20">
        <f t="shared" si="22"/>
        <v>20.213097624438944</v>
      </c>
      <c r="AJ76" s="21">
        <f t="shared" si="23"/>
        <v>21.44231914625175</v>
      </c>
    </row>
    <row r="77" spans="1:36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54"/>
      <c r="N77" s="16"/>
      <c r="O77" s="16"/>
      <c r="P77" s="42">
        <v>4</v>
      </c>
      <c r="Q77" s="16"/>
      <c r="R77" s="32"/>
      <c r="S77" s="43">
        <v>576</v>
      </c>
      <c r="T77" s="18">
        <f>((S77*ID)/12)</f>
        <v>2699.1504</v>
      </c>
      <c r="U77" s="18">
        <f t="shared" si="24"/>
        <v>292.31798832</v>
      </c>
      <c r="V77" s="18">
        <f>T77*0.9825*8%</f>
        <v>212.15322144</v>
      </c>
      <c r="W77" s="18">
        <f>(T77-U77)*0.01</f>
        <v>24.0683241168</v>
      </c>
      <c r="X77" s="18">
        <f>(T77-SUM(U77:W77))</f>
        <v>2170.6108661232</v>
      </c>
      <c r="Y77" s="18">
        <f>IF((S77&lt;289),(((ID/12)*289)*0.03),(T77*0.03))</f>
        <v>80.97451199999999</v>
      </c>
      <c r="Z77" s="18">
        <f>IF((S77&lt;289),(((ID/12)*289)*0.01),(T77*0.01))</f>
        <v>26.991504</v>
      </c>
      <c r="AA77" s="18">
        <f t="shared" si="25"/>
        <v>73.3690145</v>
      </c>
      <c r="AB77" s="18">
        <f t="shared" si="26"/>
        <v>182.437372</v>
      </c>
      <c r="AC77" s="18">
        <f t="shared" si="27"/>
        <v>129.968029</v>
      </c>
      <c r="AD77" s="18">
        <f>(((T77+Y77))*0.0297)</f>
        <v>82.56970988639999</v>
      </c>
      <c r="AE77" s="18">
        <f>(((T77+Z77))*0.0297)</f>
        <v>80.9664145488</v>
      </c>
      <c r="AF77" s="18">
        <f>(T77*0.0297)</f>
        <v>80.16476688</v>
      </c>
      <c r="AG77" s="19">
        <f>((X77*0.99*0.9895)+Y77-AD77)*0.01</f>
        <v>21.247460596222176</v>
      </c>
      <c r="AH77" s="19">
        <f>((X77*0.99*0.9895)+Z77-AE77)*0.01</f>
        <v>20.72366346959818</v>
      </c>
      <c r="AI77" s="20">
        <f>((X77*0.99*0.9895)-AF77)*0.01</f>
        <v>20.461764906286177</v>
      </c>
      <c r="AJ77" s="21">
        <f>X77*0.01</f>
        <v>21.706108661232</v>
      </c>
    </row>
    <row r="78" spans="1:36" ht="12.75" customHeight="1">
      <c r="A78" s="16"/>
      <c r="B78" s="16"/>
      <c r="C78" s="16"/>
      <c r="D78" s="16"/>
      <c r="E78" s="16"/>
      <c r="F78" s="16"/>
      <c r="G78" s="16"/>
      <c r="H78" s="16"/>
      <c r="I78" s="42">
        <v>9</v>
      </c>
      <c r="J78" s="42">
        <v>8</v>
      </c>
      <c r="K78" s="16"/>
      <c r="L78" s="16"/>
      <c r="M78" s="16"/>
      <c r="N78" s="16"/>
      <c r="O78" s="16"/>
      <c r="P78" s="16"/>
      <c r="Q78" s="16"/>
      <c r="R78" s="16"/>
      <c r="S78" s="43">
        <v>578</v>
      </c>
      <c r="T78" s="18">
        <f t="shared" si="11"/>
        <v>2708.52245</v>
      </c>
      <c r="U78" s="18">
        <f t="shared" si="24"/>
        <v>293.332981335</v>
      </c>
      <c r="V78" s="18">
        <f t="shared" si="12"/>
        <v>212.88986457</v>
      </c>
      <c r="W78" s="18">
        <f t="shared" si="13"/>
        <v>24.15189468665</v>
      </c>
      <c r="X78" s="18">
        <f t="shared" si="14"/>
        <v>2178.14770940835</v>
      </c>
      <c r="Y78" s="18">
        <f t="shared" si="15"/>
        <v>81.2556735</v>
      </c>
      <c r="Z78" s="18">
        <f t="shared" si="16"/>
        <v>27.0852245</v>
      </c>
      <c r="AA78" s="18">
        <f t="shared" si="25"/>
        <v>73.3690145</v>
      </c>
      <c r="AB78" s="18">
        <f t="shared" si="26"/>
        <v>182.437372</v>
      </c>
      <c r="AC78" s="18">
        <f t="shared" si="27"/>
        <v>129.968029</v>
      </c>
      <c r="AD78" s="18">
        <f t="shared" si="17"/>
        <v>82.85641026795</v>
      </c>
      <c r="AE78" s="18">
        <f t="shared" si="18"/>
        <v>81.24754793265001</v>
      </c>
      <c r="AF78" s="18">
        <f t="shared" si="19"/>
        <v>80.443116765</v>
      </c>
      <c r="AG78" s="19">
        <f t="shared" si="20"/>
        <v>21.32123650107016</v>
      </c>
      <c r="AH78" s="19">
        <f t="shared" si="21"/>
        <v>20.795620634423166</v>
      </c>
      <c r="AI78" s="20">
        <f t="shared" si="22"/>
        <v>20.532812701099665</v>
      </c>
      <c r="AJ78" s="21">
        <f t="shared" si="23"/>
        <v>21.7814770940835</v>
      </c>
    </row>
    <row r="79" spans="1:36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>
        <v>593</v>
      </c>
      <c r="T79" s="18">
        <f t="shared" si="11"/>
        <v>2778.8128250000004</v>
      </c>
      <c r="U79" s="18">
        <f t="shared" si="24"/>
        <v>300.94542894750003</v>
      </c>
      <c r="V79" s="18">
        <f t="shared" si="12"/>
        <v>218.41468804500005</v>
      </c>
      <c r="W79" s="18">
        <f t="shared" si="13"/>
        <v>24.778673960525</v>
      </c>
      <c r="X79" s="18">
        <f t="shared" si="14"/>
        <v>2234.6740340469755</v>
      </c>
      <c r="Y79" s="18">
        <f t="shared" si="15"/>
        <v>83.36438475000001</v>
      </c>
      <c r="Z79" s="18">
        <f t="shared" si="16"/>
        <v>27.788128250000003</v>
      </c>
      <c r="AA79" s="18">
        <f t="shared" si="25"/>
        <v>73.3690145</v>
      </c>
      <c r="AB79" s="18">
        <f t="shared" si="26"/>
        <v>182.437372</v>
      </c>
      <c r="AC79" s="18">
        <f t="shared" si="27"/>
        <v>129.968029</v>
      </c>
      <c r="AD79" s="18">
        <f t="shared" si="17"/>
        <v>85.00666312957502</v>
      </c>
      <c r="AE79" s="18">
        <f t="shared" si="18"/>
        <v>83.35604831152502</v>
      </c>
      <c r="AF79" s="18">
        <f t="shared" si="19"/>
        <v>82.53074090250001</v>
      </c>
      <c r="AG79" s="19">
        <f t="shared" si="20"/>
        <v>21.874555787430126</v>
      </c>
      <c r="AH79" s="19">
        <f t="shared" si="21"/>
        <v>21.335299370610624</v>
      </c>
      <c r="AI79" s="20">
        <f t="shared" si="22"/>
        <v>21.065671162200875</v>
      </c>
      <c r="AJ79" s="21">
        <f t="shared" si="23"/>
        <v>22.346740340469754</v>
      </c>
    </row>
    <row r="80" spans="1:36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2">
        <v>6</v>
      </c>
      <c r="N80" s="16"/>
      <c r="O80" s="16"/>
      <c r="P80" s="16"/>
      <c r="Q80" s="16"/>
      <c r="R80" s="16"/>
      <c r="S80" s="43">
        <v>604</v>
      </c>
      <c r="T80" s="18">
        <f t="shared" si="11"/>
        <v>2830.3591</v>
      </c>
      <c r="U80" s="18">
        <f t="shared" si="24"/>
        <v>306.52789053</v>
      </c>
      <c r="V80" s="18">
        <f t="shared" si="12"/>
        <v>222.46622526000004</v>
      </c>
      <c r="W80" s="18">
        <f t="shared" si="13"/>
        <v>25.2383120947</v>
      </c>
      <c r="X80" s="18">
        <f t="shared" si="14"/>
        <v>2276.1266721153</v>
      </c>
      <c r="Y80" s="18">
        <f t="shared" si="15"/>
        <v>84.910773</v>
      </c>
      <c r="Z80" s="18">
        <f t="shared" si="16"/>
        <v>28.303591</v>
      </c>
      <c r="AA80" s="18">
        <f t="shared" si="25"/>
        <v>73.3690145</v>
      </c>
      <c r="AB80" s="18">
        <f t="shared" si="26"/>
        <v>182.437372</v>
      </c>
      <c r="AC80" s="18">
        <f t="shared" si="27"/>
        <v>129.968029</v>
      </c>
      <c r="AD80" s="18">
        <f t="shared" si="17"/>
        <v>86.58351522810001</v>
      </c>
      <c r="AE80" s="18">
        <f t="shared" si="18"/>
        <v>84.9022819227</v>
      </c>
      <c r="AF80" s="18">
        <f t="shared" si="19"/>
        <v>84.06166527</v>
      </c>
      <c r="AG80" s="19">
        <f t="shared" si="20"/>
        <v>22.280323264094086</v>
      </c>
      <c r="AH80" s="19">
        <f t="shared" si="21"/>
        <v>21.731063777148087</v>
      </c>
      <c r="AI80" s="20">
        <f t="shared" si="22"/>
        <v>21.456434033675087</v>
      </c>
      <c r="AJ80" s="21">
        <f t="shared" si="23"/>
        <v>22.761266721153003</v>
      </c>
    </row>
    <row r="81" spans="1:36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42">
        <v>2</v>
      </c>
      <c r="L81" s="51"/>
      <c r="M81" s="16"/>
      <c r="N81" s="16"/>
      <c r="O81" s="16"/>
      <c r="P81" s="16"/>
      <c r="Q81" s="16"/>
      <c r="R81" s="16"/>
      <c r="S81" s="43">
        <v>611</v>
      </c>
      <c r="T81" s="18">
        <f t="shared" si="11"/>
        <v>2863.1612750000004</v>
      </c>
      <c r="U81" s="18">
        <f t="shared" si="24"/>
        <v>310.0803660825</v>
      </c>
      <c r="V81" s="18">
        <f t="shared" si="12"/>
        <v>225.04447621500003</v>
      </c>
      <c r="W81" s="18">
        <f t="shared" si="13"/>
        <v>25.530809089175005</v>
      </c>
      <c r="X81" s="18">
        <f t="shared" si="14"/>
        <v>2302.5056236133255</v>
      </c>
      <c r="Y81" s="18">
        <f t="shared" si="15"/>
        <v>85.89483825</v>
      </c>
      <c r="Z81" s="18">
        <f t="shared" si="16"/>
        <v>28.631612750000006</v>
      </c>
      <c r="AA81" s="18">
        <f t="shared" si="25"/>
        <v>73.3690145</v>
      </c>
      <c r="AB81" s="18">
        <f t="shared" si="26"/>
        <v>182.437372</v>
      </c>
      <c r="AC81" s="18">
        <f t="shared" si="27"/>
        <v>129.968029</v>
      </c>
      <c r="AD81" s="18">
        <f t="shared" si="17"/>
        <v>87.58696656352501</v>
      </c>
      <c r="AE81" s="18">
        <f t="shared" si="18"/>
        <v>85.88624876617502</v>
      </c>
      <c r="AF81" s="18">
        <f t="shared" si="19"/>
        <v>85.03588986750002</v>
      </c>
      <c r="AG81" s="19">
        <f t="shared" si="20"/>
        <v>22.538538931062064</v>
      </c>
      <c r="AH81" s="19">
        <f t="shared" si="21"/>
        <v>21.982913854035566</v>
      </c>
      <c r="AI81" s="20">
        <f t="shared" si="22"/>
        <v>21.705101315522317</v>
      </c>
      <c r="AJ81" s="21">
        <f t="shared" si="23"/>
        <v>23.025056236133256</v>
      </c>
    </row>
    <row r="82" spans="1:36" ht="12.75" customHeight="1">
      <c r="A82" s="16"/>
      <c r="B82" s="16"/>
      <c r="C82" s="16"/>
      <c r="D82" s="16"/>
      <c r="E82" s="16"/>
      <c r="F82" s="16"/>
      <c r="G82" s="42">
        <v>5</v>
      </c>
      <c r="H82" s="42">
        <v>1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43">
        <v>616</v>
      </c>
      <c r="T82" s="18">
        <f t="shared" si="11"/>
        <v>2886.5914</v>
      </c>
      <c r="U82" s="18">
        <f t="shared" si="24"/>
        <v>312.61784861999996</v>
      </c>
      <c r="V82" s="18">
        <f t="shared" si="12"/>
        <v>226.88608404</v>
      </c>
      <c r="W82" s="18">
        <f t="shared" si="13"/>
        <v>25.739735513799996</v>
      </c>
      <c r="X82" s="18">
        <f t="shared" si="14"/>
        <v>2321.3477318262</v>
      </c>
      <c r="Y82" s="18">
        <f t="shared" si="15"/>
        <v>86.597742</v>
      </c>
      <c r="Z82" s="18">
        <f t="shared" si="16"/>
        <v>28.865914</v>
      </c>
      <c r="AA82" s="18">
        <f t="shared" si="25"/>
        <v>73.3690145</v>
      </c>
      <c r="AB82" s="18">
        <f t="shared" si="26"/>
        <v>182.437372</v>
      </c>
      <c r="AC82" s="18">
        <f t="shared" si="27"/>
        <v>129.968029</v>
      </c>
      <c r="AD82" s="18">
        <f t="shared" si="17"/>
        <v>88.30371751739999</v>
      </c>
      <c r="AE82" s="18">
        <f t="shared" si="18"/>
        <v>86.5890822258</v>
      </c>
      <c r="AF82" s="18">
        <f t="shared" si="19"/>
        <v>85.73176457999999</v>
      </c>
      <c r="AG82" s="19">
        <f t="shared" si="20"/>
        <v>22.722978693182046</v>
      </c>
      <c r="AH82" s="19">
        <f t="shared" si="21"/>
        <v>22.162806766098043</v>
      </c>
      <c r="AI82" s="20">
        <f t="shared" si="22"/>
        <v>21.882720802556047</v>
      </c>
      <c r="AJ82" s="21">
        <f t="shared" si="23"/>
        <v>23.213477318261997</v>
      </c>
    </row>
    <row r="83" spans="1:36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>
        <v>617</v>
      </c>
      <c r="T83" s="18">
        <f t="shared" si="11"/>
        <v>2891.277425</v>
      </c>
      <c r="U83" s="18">
        <f t="shared" si="24"/>
        <v>313.1253451275</v>
      </c>
      <c r="V83" s="18">
        <f t="shared" si="12"/>
        <v>227.25440560500004</v>
      </c>
      <c r="W83" s="18">
        <f t="shared" si="13"/>
        <v>25.781520798725</v>
      </c>
      <c r="X83" s="18">
        <f t="shared" si="14"/>
        <v>2325.1161534687753</v>
      </c>
      <c r="Y83" s="18">
        <f t="shared" si="15"/>
        <v>86.73832275000001</v>
      </c>
      <c r="Z83" s="18">
        <f t="shared" si="16"/>
        <v>28.912774250000002</v>
      </c>
      <c r="AA83" s="18">
        <f t="shared" si="25"/>
        <v>73.3690145</v>
      </c>
      <c r="AB83" s="18">
        <f t="shared" si="26"/>
        <v>182.437372</v>
      </c>
      <c r="AC83" s="18">
        <f t="shared" si="27"/>
        <v>129.968029</v>
      </c>
      <c r="AD83" s="18">
        <f t="shared" si="17"/>
        <v>88.44706770817501</v>
      </c>
      <c r="AE83" s="18">
        <f t="shared" si="18"/>
        <v>86.72964891772502</v>
      </c>
      <c r="AF83" s="18">
        <f t="shared" si="19"/>
        <v>85.87093952250001</v>
      </c>
      <c r="AG83" s="19">
        <f t="shared" si="20"/>
        <v>22.759866645606046</v>
      </c>
      <c r="AH83" s="19">
        <f t="shared" si="21"/>
        <v>22.19878534851054</v>
      </c>
      <c r="AI83" s="20">
        <f t="shared" si="22"/>
        <v>21.918244699962795</v>
      </c>
      <c r="AJ83" s="21">
        <f t="shared" si="23"/>
        <v>23.251161534687753</v>
      </c>
    </row>
    <row r="84" spans="1:36" ht="12.75" customHeight="1">
      <c r="A84" s="16"/>
      <c r="B84" s="16"/>
      <c r="C84" s="16"/>
      <c r="D84" s="16"/>
      <c r="E84" s="16"/>
      <c r="F84" s="16"/>
      <c r="G84" s="16"/>
      <c r="H84" s="16"/>
      <c r="I84" s="42">
        <v>10</v>
      </c>
      <c r="J84" s="16"/>
      <c r="K84" s="16"/>
      <c r="L84" s="16"/>
      <c r="M84" s="16"/>
      <c r="N84" s="16"/>
      <c r="O84" s="16"/>
      <c r="P84" s="16"/>
      <c r="Q84" s="16"/>
      <c r="R84" s="16"/>
      <c r="S84" s="43">
        <v>620</v>
      </c>
      <c r="T84" s="18">
        <f t="shared" si="11"/>
        <v>2905.3354999999997</v>
      </c>
      <c r="U84" s="18">
        <f t="shared" si="24"/>
        <v>314.64783464999994</v>
      </c>
      <c r="V84" s="18">
        <f t="shared" si="12"/>
        <v>228.35937029999997</v>
      </c>
      <c r="W84" s="18">
        <f t="shared" si="13"/>
        <v>25.9068766535</v>
      </c>
      <c r="X84" s="18">
        <f t="shared" si="14"/>
        <v>2336.4214183964996</v>
      </c>
      <c r="Y84" s="18">
        <f t="shared" si="15"/>
        <v>87.16006499999999</v>
      </c>
      <c r="Z84" s="18">
        <f t="shared" si="16"/>
        <v>29.053354999999996</v>
      </c>
      <c r="AA84" s="18">
        <f t="shared" si="25"/>
        <v>73.3690145</v>
      </c>
      <c r="AB84" s="18">
        <f t="shared" si="26"/>
        <v>182.437372</v>
      </c>
      <c r="AC84" s="18">
        <f t="shared" si="27"/>
        <v>129.968029</v>
      </c>
      <c r="AD84" s="18">
        <f t="shared" si="17"/>
        <v>88.8771182805</v>
      </c>
      <c r="AE84" s="18">
        <f t="shared" si="18"/>
        <v>87.1513489935</v>
      </c>
      <c r="AF84" s="18">
        <f t="shared" si="19"/>
        <v>86.28846435</v>
      </c>
      <c r="AG84" s="19">
        <f t="shared" si="20"/>
        <v>22.870530502878033</v>
      </c>
      <c r="AH84" s="19">
        <f t="shared" si="21"/>
        <v>22.30672109574803</v>
      </c>
      <c r="AI84" s="20">
        <f t="shared" si="22"/>
        <v>22.02481639218303</v>
      </c>
      <c r="AJ84" s="21">
        <f t="shared" si="23"/>
        <v>23.364214183964997</v>
      </c>
    </row>
    <row r="85" spans="1:36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42">
        <v>9</v>
      </c>
      <c r="K85" s="16"/>
      <c r="L85" s="16"/>
      <c r="M85" s="16"/>
      <c r="N85" s="16"/>
      <c r="O85" s="16"/>
      <c r="P85" s="16"/>
      <c r="Q85" s="16"/>
      <c r="R85" s="16"/>
      <c r="S85" s="43">
        <v>623</v>
      </c>
      <c r="T85" s="18">
        <f t="shared" si="11"/>
        <v>2919.393575</v>
      </c>
      <c r="U85" s="18">
        <f t="shared" si="24"/>
        <v>316.1703241725</v>
      </c>
      <c r="V85" s="18">
        <f t="shared" si="12"/>
        <v>229.46433499500003</v>
      </c>
      <c r="W85" s="18">
        <f t="shared" si="13"/>
        <v>26.032232508275</v>
      </c>
      <c r="X85" s="18">
        <f t="shared" si="14"/>
        <v>2347.726683324225</v>
      </c>
      <c r="Y85" s="18">
        <f t="shared" si="15"/>
        <v>87.58180725</v>
      </c>
      <c r="Z85" s="18">
        <f t="shared" si="16"/>
        <v>29.19393575</v>
      </c>
      <c r="AA85" s="18">
        <f t="shared" si="25"/>
        <v>73.3690145</v>
      </c>
      <c r="AB85" s="18">
        <f t="shared" si="26"/>
        <v>182.437372</v>
      </c>
      <c r="AC85" s="18">
        <f t="shared" si="27"/>
        <v>129.968029</v>
      </c>
      <c r="AD85" s="18">
        <f t="shared" si="17"/>
        <v>89.307168852825</v>
      </c>
      <c r="AE85" s="18">
        <f t="shared" si="18"/>
        <v>87.573049069275</v>
      </c>
      <c r="AF85" s="18">
        <f t="shared" si="19"/>
        <v>86.7059891775</v>
      </c>
      <c r="AG85" s="19">
        <f t="shared" si="20"/>
        <v>22.98119436015003</v>
      </c>
      <c r="AH85" s="19">
        <f t="shared" si="21"/>
        <v>22.41465684298553</v>
      </c>
      <c r="AI85" s="20">
        <f t="shared" si="22"/>
        <v>22.131388084403277</v>
      </c>
      <c r="AJ85" s="21">
        <f t="shared" si="23"/>
        <v>23.47726683324225</v>
      </c>
    </row>
    <row r="86" spans="1:36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51"/>
      <c r="K86" s="16"/>
      <c r="L86" s="16"/>
      <c r="M86" s="16"/>
      <c r="N86" s="16"/>
      <c r="O86" s="16"/>
      <c r="P86" s="42">
        <v>5</v>
      </c>
      <c r="Q86" s="16"/>
      <c r="R86" s="16"/>
      <c r="S86" s="43">
        <v>627</v>
      </c>
      <c r="T86" s="18">
        <f>((S86*ID)/12)</f>
        <v>2938.137675</v>
      </c>
      <c r="U86" s="18">
        <f t="shared" si="24"/>
        <v>318.20031020249996</v>
      </c>
      <c r="V86" s="18">
        <f>T86*0.9825*8%</f>
        <v>230.937621255</v>
      </c>
      <c r="W86" s="18">
        <f>(T86-U86)*0.01</f>
        <v>26.199373647974998</v>
      </c>
      <c r="X86" s="18">
        <f>(T86-SUM(U86:W86))</f>
        <v>2362.800369894525</v>
      </c>
      <c r="Y86" s="18">
        <f>IF((S86&lt;289),(((ID/12)*289)*0.03),(T86*0.03))</f>
        <v>88.14413024999999</v>
      </c>
      <c r="Z86" s="18">
        <f>IF((S86&lt;289),(((ID/12)*289)*0.01),(T86*0.01))</f>
        <v>29.38137675</v>
      </c>
      <c r="AA86" s="18">
        <f t="shared" si="25"/>
        <v>73.3690145</v>
      </c>
      <c r="AB86" s="18">
        <f t="shared" si="26"/>
        <v>182.437372</v>
      </c>
      <c r="AC86" s="18">
        <f t="shared" si="27"/>
        <v>129.968029</v>
      </c>
      <c r="AD86" s="18">
        <f>(((T86+Y86))*0.0297)</f>
        <v>89.880569615925</v>
      </c>
      <c r="AE86" s="18">
        <f>(((T86+Z86))*0.0297)</f>
        <v>88.135315836975</v>
      </c>
      <c r="AF86" s="18">
        <f>(T86*0.0297)</f>
        <v>87.2626889475</v>
      </c>
      <c r="AG86" s="19">
        <f>((X86*0.99*0.9895)+Y86-AD86)*0.01</f>
        <v>23.128746169846007</v>
      </c>
      <c r="AH86" s="19">
        <f>((X86*0.99*0.9895)+Z86-AE86)*0.01</f>
        <v>22.55857117263551</v>
      </c>
      <c r="AI86" s="20">
        <f>((X86*0.99*0.9895)-AF86)*0.01</f>
        <v>22.273483674030263</v>
      </c>
      <c r="AJ86" s="21">
        <f>X86*0.01</f>
        <v>23.62800369894525</v>
      </c>
    </row>
    <row r="87" spans="1:36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>
        <v>635</v>
      </c>
      <c r="T87" s="18">
        <f aca="true" t="shared" si="28" ref="T87:T126">((S87*ID)/12)</f>
        <v>2975.625875</v>
      </c>
      <c r="U87" s="18">
        <f t="shared" si="24"/>
        <v>322.2602822625</v>
      </c>
      <c r="V87" s="18">
        <f aca="true" t="shared" si="29" ref="V87:V126">T87*0.9825*8%</f>
        <v>233.88419377500003</v>
      </c>
      <c r="W87" s="18">
        <f aca="true" t="shared" si="30" ref="W87:W126">(T87-U87)*0.01</f>
        <v>26.533655927375005</v>
      </c>
      <c r="X87" s="18">
        <f aca="true" t="shared" si="31" ref="X87:X126">(T87-SUM(U87:W87))</f>
        <v>2392.9477430351253</v>
      </c>
      <c r="Y87" s="18">
        <f aca="true" t="shared" si="32" ref="Y87:Y126">IF((S87&lt;289),(((ID/12)*289)*0.03),(T87*0.03))</f>
        <v>89.26877625</v>
      </c>
      <c r="Z87" s="18">
        <f aca="true" t="shared" si="33" ref="Z87:Z126">IF((S87&lt;289),(((ID/12)*289)*0.01),(T87*0.01))</f>
        <v>29.75625875</v>
      </c>
      <c r="AA87" s="18">
        <f t="shared" si="25"/>
        <v>73.3690145</v>
      </c>
      <c r="AB87" s="18">
        <f t="shared" si="26"/>
        <v>182.437372</v>
      </c>
      <c r="AC87" s="18">
        <f t="shared" si="27"/>
        <v>129.968029</v>
      </c>
      <c r="AD87" s="18">
        <f aca="true" t="shared" si="34" ref="AD87:AD126">(((T87+Y87))*0.0297)</f>
        <v>91.027371142125</v>
      </c>
      <c r="AE87" s="18">
        <f aca="true" t="shared" si="35" ref="AE87:AE126">(((T87+Z87))*0.0297)</f>
        <v>89.25984937237502</v>
      </c>
      <c r="AF87" s="18">
        <f aca="true" t="shared" si="36" ref="AF87:AF126">(T87*0.0297)</f>
        <v>88.37608848750001</v>
      </c>
      <c r="AG87" s="19">
        <f aca="true" t="shared" si="37" ref="AG87:AG126">((X87*0.99*0.9895)+Y87-AD87)*0.01</f>
        <v>23.423849789237988</v>
      </c>
      <c r="AH87" s="19">
        <f aca="true" t="shared" si="38" ref="AH87:AH126">((X87*0.99*0.9895)+Z87-AE87)*0.01</f>
        <v>22.846399831935493</v>
      </c>
      <c r="AI87" s="20">
        <f aca="true" t="shared" si="39" ref="AI87:AI126">((X87*0.99*0.9895)-AF87)*0.01</f>
        <v>22.55767485328424</v>
      </c>
      <c r="AJ87" s="21">
        <f aca="true" t="shared" si="40" ref="AJ87:AJ126">X87*0.01</f>
        <v>23.929477430351255</v>
      </c>
    </row>
    <row r="88" spans="1:36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2">
        <v>7</v>
      </c>
      <c r="N88" s="16"/>
      <c r="O88" s="16"/>
      <c r="P88" s="16"/>
      <c r="Q88" s="16"/>
      <c r="R88" s="16"/>
      <c r="S88" s="43">
        <v>646</v>
      </c>
      <c r="T88" s="18">
        <f t="shared" si="28"/>
        <v>3027.1721500000003</v>
      </c>
      <c r="U88" s="18">
        <f t="shared" si="24"/>
        <v>327.84274384500003</v>
      </c>
      <c r="V88" s="18">
        <f t="shared" si="29"/>
        <v>237.93573099000005</v>
      </c>
      <c r="W88" s="18">
        <f t="shared" si="30"/>
        <v>26.993294061550007</v>
      </c>
      <c r="X88" s="18">
        <f t="shared" si="31"/>
        <v>2434.40038110345</v>
      </c>
      <c r="Y88" s="18">
        <f t="shared" si="32"/>
        <v>90.81516450000001</v>
      </c>
      <c r="Z88" s="18">
        <f t="shared" si="33"/>
        <v>30.271721500000005</v>
      </c>
      <c r="AA88" s="18">
        <f t="shared" si="25"/>
        <v>73.3690145</v>
      </c>
      <c r="AB88" s="18">
        <f t="shared" si="26"/>
        <v>182.437372</v>
      </c>
      <c r="AC88" s="18">
        <f t="shared" si="27"/>
        <v>129.968029</v>
      </c>
      <c r="AD88" s="18">
        <f t="shared" si="34"/>
        <v>92.60422324065</v>
      </c>
      <c r="AE88" s="18">
        <f t="shared" si="35"/>
        <v>90.80608298355</v>
      </c>
      <c r="AF88" s="18">
        <f t="shared" si="36"/>
        <v>89.907012855</v>
      </c>
      <c r="AG88" s="19">
        <f t="shared" si="37"/>
        <v>23.829617265901952</v>
      </c>
      <c r="AH88" s="19">
        <f t="shared" si="38"/>
        <v>23.242164238472952</v>
      </c>
      <c r="AI88" s="20">
        <f t="shared" si="39"/>
        <v>22.948437724758453</v>
      </c>
      <c r="AJ88" s="21">
        <f t="shared" si="40"/>
        <v>24.3440038110345</v>
      </c>
    </row>
    <row r="89" spans="1:36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42">
        <v>3</v>
      </c>
      <c r="L89" s="51"/>
      <c r="M89" s="16"/>
      <c r="N89" s="16"/>
      <c r="O89" s="16"/>
      <c r="P89" s="16"/>
      <c r="Q89" s="16"/>
      <c r="R89" s="16"/>
      <c r="S89" s="43">
        <v>652</v>
      </c>
      <c r="T89" s="18">
        <f t="shared" si="28"/>
        <v>3055.2883</v>
      </c>
      <c r="U89" s="18">
        <f t="shared" si="24"/>
        <v>330.88772289</v>
      </c>
      <c r="V89" s="18">
        <f t="shared" si="29"/>
        <v>240.14566038</v>
      </c>
      <c r="W89" s="18">
        <f t="shared" si="30"/>
        <v>27.244005771100003</v>
      </c>
      <c r="X89" s="18">
        <f t="shared" si="31"/>
        <v>2457.0109109589002</v>
      </c>
      <c r="Y89" s="18">
        <f t="shared" si="32"/>
        <v>91.658649</v>
      </c>
      <c r="Z89" s="18">
        <f t="shared" si="33"/>
        <v>30.552883</v>
      </c>
      <c r="AA89" s="18">
        <f t="shared" si="25"/>
        <v>73.3690145</v>
      </c>
      <c r="AB89" s="18">
        <f t="shared" si="26"/>
        <v>182.437372</v>
      </c>
      <c r="AC89" s="18">
        <f t="shared" si="27"/>
        <v>129.968029</v>
      </c>
      <c r="AD89" s="18">
        <f t="shared" si="34"/>
        <v>93.4643243853</v>
      </c>
      <c r="AE89" s="18">
        <f t="shared" si="35"/>
        <v>91.6494831351</v>
      </c>
      <c r="AF89" s="18">
        <f t="shared" si="36"/>
        <v>90.74206251000001</v>
      </c>
      <c r="AG89" s="19">
        <f t="shared" si="37"/>
        <v>24.050944980445934</v>
      </c>
      <c r="AH89" s="19">
        <f t="shared" si="38"/>
        <v>23.458035732947934</v>
      </c>
      <c r="AI89" s="20">
        <f t="shared" si="39"/>
        <v>23.161581109198938</v>
      </c>
      <c r="AJ89" s="21">
        <f t="shared" si="40"/>
        <v>24.570109109589</v>
      </c>
    </row>
    <row r="90" spans="1:36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>
        <v>658</v>
      </c>
      <c r="T90" s="18">
        <f t="shared" si="28"/>
        <v>3083.40445</v>
      </c>
      <c r="U90" s="18">
        <f t="shared" si="24"/>
        <v>333.93270193499995</v>
      </c>
      <c r="V90" s="18">
        <f t="shared" si="29"/>
        <v>242.35558977000002</v>
      </c>
      <c r="W90" s="18">
        <f t="shared" si="30"/>
        <v>27.494717480650003</v>
      </c>
      <c r="X90" s="18">
        <f t="shared" si="31"/>
        <v>2479.62144081435</v>
      </c>
      <c r="Y90" s="18">
        <f t="shared" si="32"/>
        <v>92.5021335</v>
      </c>
      <c r="Z90" s="18">
        <f t="shared" si="33"/>
        <v>30.8340445</v>
      </c>
      <c r="AA90" s="18">
        <f t="shared" si="25"/>
        <v>73.3690145</v>
      </c>
      <c r="AB90" s="18">
        <f t="shared" si="26"/>
        <v>182.437372</v>
      </c>
      <c r="AC90" s="18">
        <f t="shared" si="27"/>
        <v>129.968029</v>
      </c>
      <c r="AD90" s="18">
        <f t="shared" si="34"/>
        <v>94.32442552995</v>
      </c>
      <c r="AE90" s="18">
        <f t="shared" si="35"/>
        <v>92.49288328665</v>
      </c>
      <c r="AF90" s="18">
        <f t="shared" si="36"/>
        <v>91.577112165</v>
      </c>
      <c r="AG90" s="19">
        <f t="shared" si="37"/>
        <v>24.272272694989915</v>
      </c>
      <c r="AH90" s="19">
        <f t="shared" si="38"/>
        <v>23.673907227422916</v>
      </c>
      <c r="AI90" s="20">
        <f t="shared" si="39"/>
        <v>23.374724493639416</v>
      </c>
      <c r="AJ90" s="21">
        <f t="shared" si="40"/>
        <v>24.796214408143502</v>
      </c>
    </row>
    <row r="91" spans="1:36" ht="12.75" customHeight="1">
      <c r="A91" s="16"/>
      <c r="B91" s="16"/>
      <c r="C91" s="16"/>
      <c r="D91" s="16"/>
      <c r="E91" s="16"/>
      <c r="F91" s="16"/>
      <c r="G91" s="42">
        <v>6</v>
      </c>
      <c r="H91" s="16"/>
      <c r="I91" s="16"/>
      <c r="J91" s="16"/>
      <c r="K91" s="16"/>
      <c r="L91" s="16"/>
      <c r="M91" s="16"/>
      <c r="N91" s="16"/>
      <c r="O91" s="16"/>
      <c r="P91" s="16"/>
      <c r="Q91" s="51"/>
      <c r="R91" s="16"/>
      <c r="S91" s="43">
        <v>662</v>
      </c>
      <c r="T91" s="18">
        <f t="shared" si="28"/>
        <v>3102.14855</v>
      </c>
      <c r="U91" s="18">
        <f t="shared" si="24"/>
        <v>335.962687965</v>
      </c>
      <c r="V91" s="18">
        <f t="shared" si="29"/>
        <v>243.82887603</v>
      </c>
      <c r="W91" s="18">
        <f t="shared" si="30"/>
        <v>27.66185862035</v>
      </c>
      <c r="X91" s="18">
        <f t="shared" si="31"/>
        <v>2494.69512738465</v>
      </c>
      <c r="Y91" s="18">
        <f t="shared" si="32"/>
        <v>93.06445649999999</v>
      </c>
      <c r="Z91" s="18">
        <f t="shared" si="33"/>
        <v>31.0214855</v>
      </c>
      <c r="AA91" s="18">
        <f t="shared" si="25"/>
        <v>73.3690145</v>
      </c>
      <c r="AB91" s="18">
        <f t="shared" si="26"/>
        <v>182.437372</v>
      </c>
      <c r="AC91" s="18">
        <f t="shared" si="27"/>
        <v>129.968029</v>
      </c>
      <c r="AD91" s="18">
        <f t="shared" si="34"/>
        <v>94.89782629304999</v>
      </c>
      <c r="AE91" s="18">
        <f t="shared" si="35"/>
        <v>93.05515005435</v>
      </c>
      <c r="AF91" s="18">
        <f t="shared" si="36"/>
        <v>92.133811935</v>
      </c>
      <c r="AG91" s="19">
        <f t="shared" si="37"/>
        <v>24.4198245046859</v>
      </c>
      <c r="AH91" s="19">
        <f t="shared" si="38"/>
        <v>23.8178215570729</v>
      </c>
      <c r="AI91" s="20">
        <f t="shared" si="39"/>
        <v>23.516820083266403</v>
      </c>
      <c r="AJ91" s="21">
        <f t="shared" si="40"/>
        <v>24.946951273846498</v>
      </c>
    </row>
    <row r="92" spans="1:36" ht="12.75" customHeight="1">
      <c r="A92" s="16"/>
      <c r="B92" s="16"/>
      <c r="C92" s="16"/>
      <c r="D92" s="16"/>
      <c r="E92" s="16"/>
      <c r="F92" s="16"/>
      <c r="G92" s="16"/>
      <c r="H92" s="16"/>
      <c r="I92" s="42">
        <v>11</v>
      </c>
      <c r="J92" s="16"/>
      <c r="K92" s="16"/>
      <c r="L92" s="16"/>
      <c r="M92" s="16"/>
      <c r="N92" s="16"/>
      <c r="O92" s="16"/>
      <c r="P92" s="16"/>
      <c r="Q92" s="16"/>
      <c r="R92" s="16"/>
      <c r="S92" s="43">
        <v>664</v>
      </c>
      <c r="T92" s="18">
        <f t="shared" si="28"/>
        <v>3111.5206</v>
      </c>
      <c r="U92" s="18">
        <f t="shared" si="24"/>
        <v>336.97768097999995</v>
      </c>
      <c r="V92" s="18">
        <f t="shared" si="29"/>
        <v>244.56551916</v>
      </c>
      <c r="W92" s="18">
        <f t="shared" si="30"/>
        <v>27.7454291902</v>
      </c>
      <c r="X92" s="18">
        <f t="shared" si="31"/>
        <v>2502.2319706698</v>
      </c>
      <c r="Y92" s="18">
        <f t="shared" si="32"/>
        <v>93.34561799999999</v>
      </c>
      <c r="Z92" s="18">
        <f t="shared" si="33"/>
        <v>31.115206</v>
      </c>
      <c r="AA92" s="18">
        <f t="shared" si="25"/>
        <v>73.3690145</v>
      </c>
      <c r="AB92" s="18">
        <f t="shared" si="26"/>
        <v>182.437372</v>
      </c>
      <c r="AC92" s="18">
        <f t="shared" si="27"/>
        <v>129.968029</v>
      </c>
      <c r="AD92" s="18">
        <f t="shared" si="34"/>
        <v>95.1845266746</v>
      </c>
      <c r="AE92" s="18">
        <f t="shared" si="35"/>
        <v>93.3362834382</v>
      </c>
      <c r="AF92" s="18">
        <f t="shared" si="36"/>
        <v>92.41216182</v>
      </c>
      <c r="AG92" s="19">
        <f t="shared" si="37"/>
        <v>24.493600409533894</v>
      </c>
      <c r="AH92" s="19">
        <f t="shared" si="38"/>
        <v>23.889778721897894</v>
      </c>
      <c r="AI92" s="20">
        <f t="shared" si="39"/>
        <v>23.58786787807989</v>
      </c>
      <c r="AJ92" s="21">
        <f t="shared" si="40"/>
        <v>25.022319706698</v>
      </c>
    </row>
    <row r="93" spans="1:36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42">
        <v>10</v>
      </c>
      <c r="K93" s="16"/>
      <c r="L93" s="16"/>
      <c r="M93" s="16"/>
      <c r="N93" s="16"/>
      <c r="O93" s="16"/>
      <c r="P93" s="16"/>
      <c r="Q93" s="16"/>
      <c r="R93" s="16"/>
      <c r="S93" s="43">
        <v>666</v>
      </c>
      <c r="T93" s="18">
        <f t="shared" si="28"/>
        <v>3120.8926500000002</v>
      </c>
      <c r="U93" s="18">
        <f t="shared" si="24"/>
        <v>337.992673995</v>
      </c>
      <c r="V93" s="18">
        <f t="shared" si="29"/>
        <v>245.30216229</v>
      </c>
      <c r="W93" s="18">
        <f t="shared" si="30"/>
        <v>27.828999760050003</v>
      </c>
      <c r="X93" s="18">
        <f t="shared" si="31"/>
        <v>2509.76881395495</v>
      </c>
      <c r="Y93" s="18">
        <f t="shared" si="32"/>
        <v>93.6267795</v>
      </c>
      <c r="Z93" s="18">
        <f t="shared" si="33"/>
        <v>31.208926500000004</v>
      </c>
      <c r="AA93" s="18">
        <f t="shared" si="25"/>
        <v>73.3690145</v>
      </c>
      <c r="AB93" s="18">
        <f t="shared" si="26"/>
        <v>182.437372</v>
      </c>
      <c r="AC93" s="18">
        <f t="shared" si="27"/>
        <v>129.968029</v>
      </c>
      <c r="AD93" s="18">
        <f t="shared" si="34"/>
        <v>95.47122705615</v>
      </c>
      <c r="AE93" s="18">
        <f t="shared" si="35"/>
        <v>93.61741682205</v>
      </c>
      <c r="AF93" s="18">
        <f t="shared" si="36"/>
        <v>92.690511705</v>
      </c>
      <c r="AG93" s="19">
        <f t="shared" si="37"/>
        <v>24.567376314381892</v>
      </c>
      <c r="AH93" s="19">
        <f t="shared" si="38"/>
        <v>23.96173588672289</v>
      </c>
      <c r="AI93" s="20">
        <f t="shared" si="39"/>
        <v>23.65891567289339</v>
      </c>
      <c r="AJ93" s="21">
        <f t="shared" si="40"/>
        <v>25.0976881395495</v>
      </c>
    </row>
    <row r="94" spans="1:36" ht="12.75" customHeight="1">
      <c r="A94" s="16"/>
      <c r="B94" s="16"/>
      <c r="C94" s="16"/>
      <c r="D94" s="16"/>
      <c r="E94" s="16"/>
      <c r="F94" s="16"/>
      <c r="G94" s="16"/>
      <c r="H94" s="42">
        <v>2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43">
        <v>668</v>
      </c>
      <c r="T94" s="18">
        <f t="shared" si="28"/>
        <v>3130.2647</v>
      </c>
      <c r="U94" s="18">
        <f t="shared" si="24"/>
        <v>339.00766701</v>
      </c>
      <c r="V94" s="18">
        <f t="shared" si="29"/>
        <v>246.03880542000002</v>
      </c>
      <c r="W94" s="18">
        <f t="shared" si="30"/>
        <v>27.9125703299</v>
      </c>
      <c r="X94" s="18">
        <f t="shared" si="31"/>
        <v>2517.3056572401</v>
      </c>
      <c r="Y94" s="18">
        <f t="shared" si="32"/>
        <v>93.90794100000001</v>
      </c>
      <c r="Z94" s="18">
        <f t="shared" si="33"/>
        <v>31.302647000000004</v>
      </c>
      <c r="AA94" s="18">
        <f t="shared" si="25"/>
        <v>73.3690145</v>
      </c>
      <c r="AB94" s="18">
        <f t="shared" si="26"/>
        <v>182.437372</v>
      </c>
      <c r="AC94" s="18">
        <f t="shared" si="27"/>
        <v>129.968029</v>
      </c>
      <c r="AD94" s="18">
        <f t="shared" si="34"/>
        <v>95.7579274377</v>
      </c>
      <c r="AE94" s="18">
        <f t="shared" si="35"/>
        <v>93.89855020590001</v>
      </c>
      <c r="AF94" s="18">
        <f t="shared" si="36"/>
        <v>92.96886159</v>
      </c>
      <c r="AG94" s="19">
        <f t="shared" si="37"/>
        <v>24.641152219229884</v>
      </c>
      <c r="AH94" s="19">
        <f t="shared" si="38"/>
        <v>24.033693051547885</v>
      </c>
      <c r="AI94" s="20">
        <f t="shared" si="39"/>
        <v>23.729963467706884</v>
      </c>
      <c r="AJ94" s="21">
        <f t="shared" si="40"/>
        <v>25.173056572401002</v>
      </c>
    </row>
    <row r="95" spans="1:36" ht="12.75" customHeight="1">
      <c r="A95" s="16"/>
      <c r="B95" s="16"/>
      <c r="C95" s="16"/>
      <c r="D95" s="16"/>
      <c r="E95" s="16"/>
      <c r="F95" s="16"/>
      <c r="G95" s="16"/>
      <c r="H95" s="51"/>
      <c r="I95" s="16"/>
      <c r="J95" s="16"/>
      <c r="K95" s="16"/>
      <c r="L95" s="16"/>
      <c r="M95" s="16"/>
      <c r="N95" s="16"/>
      <c r="O95" s="16"/>
      <c r="P95" s="16"/>
      <c r="Q95" s="42">
        <v>1</v>
      </c>
      <c r="R95" s="16"/>
      <c r="S95" s="43">
        <v>669</v>
      </c>
      <c r="T95" s="18">
        <f>((S95*ID)/12)</f>
        <v>3134.950725</v>
      </c>
      <c r="U95" s="18">
        <f t="shared" si="24"/>
        <v>339.5151635175</v>
      </c>
      <c r="V95" s="18">
        <f>T95*0.9825*8%</f>
        <v>246.40712698500005</v>
      </c>
      <c r="W95" s="18">
        <f>(T95-U95)*0.01</f>
        <v>27.954355614825</v>
      </c>
      <c r="X95" s="18">
        <f>(T95-SUM(U95:W95))</f>
        <v>2521.074078882675</v>
      </c>
      <c r="Y95" s="18">
        <f>IF((S95&lt;289),(((ID/12)*289)*0.03),(T95*0.03))</f>
        <v>94.04852175</v>
      </c>
      <c r="Z95" s="18">
        <f>IF((S95&lt;289),(((ID/12)*289)*0.01),(T95*0.01))</f>
        <v>31.349507250000002</v>
      </c>
      <c r="AA95" s="18">
        <f t="shared" si="25"/>
        <v>73.3690145</v>
      </c>
      <c r="AB95" s="18">
        <f t="shared" si="26"/>
        <v>182.437372</v>
      </c>
      <c r="AC95" s="18">
        <f t="shared" si="27"/>
        <v>129.968029</v>
      </c>
      <c r="AD95" s="18">
        <f>(((T95+Y95))*0.0297)</f>
        <v>95.901277628475</v>
      </c>
      <c r="AE95" s="18">
        <f>(((T95+Z95))*0.0297)</f>
        <v>94.03911689782501</v>
      </c>
      <c r="AF95" s="18">
        <f>(T95*0.0297)</f>
        <v>93.10803653250001</v>
      </c>
      <c r="AG95" s="19">
        <f>((X95*0.99*0.9895)+Y95-AD95)*0.01</f>
        <v>24.678040171653883</v>
      </c>
      <c r="AH95" s="19">
        <f>((X95*0.99*0.9895)+Z95-AE95)*0.01</f>
        <v>24.069671633960382</v>
      </c>
      <c r="AI95" s="20">
        <f>((X95*0.99*0.9895)-AF95)*0.01</f>
        <v>23.765487365113632</v>
      </c>
      <c r="AJ95" s="21">
        <f>X95*0.01</f>
        <v>25.21074078882675</v>
      </c>
    </row>
    <row r="96" spans="1:36" ht="12.75" customHeight="1">
      <c r="A96" s="16"/>
      <c r="B96" s="16"/>
      <c r="C96" s="16"/>
      <c r="D96" s="16"/>
      <c r="E96" s="16"/>
      <c r="F96" s="16"/>
      <c r="G96" s="16"/>
      <c r="H96" s="51"/>
      <c r="I96" s="16"/>
      <c r="J96" s="16"/>
      <c r="K96" s="16"/>
      <c r="L96" s="16"/>
      <c r="M96" s="16"/>
      <c r="N96" s="16"/>
      <c r="O96" s="16"/>
      <c r="P96" s="42">
        <v>6</v>
      </c>
      <c r="Q96" s="16"/>
      <c r="R96" s="16"/>
      <c r="S96" s="43">
        <v>673</v>
      </c>
      <c r="T96" s="18">
        <f>((S96*ID)/12)</f>
        <v>3153.694825</v>
      </c>
      <c r="U96" s="18">
        <f t="shared" si="24"/>
        <v>341.5451495475</v>
      </c>
      <c r="V96" s="18">
        <f>T96*0.9825*8%</f>
        <v>247.88041324500003</v>
      </c>
      <c r="W96" s="18">
        <f>(T96-U96)*0.01</f>
        <v>28.121496754525</v>
      </c>
      <c r="X96" s="18">
        <f>(T96-SUM(U96:W96))</f>
        <v>2536.147765452975</v>
      </c>
      <c r="Y96" s="18">
        <f>IF((S96&lt;289),(((ID/12)*289)*0.03),(T96*0.03))</f>
        <v>94.61084475</v>
      </c>
      <c r="Z96" s="18">
        <f>IF((S96&lt;289),(((ID/12)*289)*0.01),(T96*0.01))</f>
        <v>31.536948250000002</v>
      </c>
      <c r="AA96" s="18">
        <f t="shared" si="25"/>
        <v>73.3690145</v>
      </c>
      <c r="AB96" s="18">
        <f t="shared" si="26"/>
        <v>182.437372</v>
      </c>
      <c r="AC96" s="18">
        <f t="shared" si="27"/>
        <v>129.968029</v>
      </c>
      <c r="AD96" s="18">
        <f>(((T96+Y96))*0.0297)</f>
        <v>96.47467839157501</v>
      </c>
      <c r="AE96" s="18">
        <f>(((T96+Z96))*0.0297)</f>
        <v>94.601383665525</v>
      </c>
      <c r="AF96" s="18">
        <f>(T96*0.0297)</f>
        <v>93.6647363025</v>
      </c>
      <c r="AG96" s="19">
        <f>((X96*0.99*0.9895)+Y96-AD96)*0.01</f>
        <v>24.825591981349874</v>
      </c>
      <c r="AH96" s="19">
        <f>((X96*0.99*0.9895)+Z96-AE96)*0.01</f>
        <v>24.213585963610367</v>
      </c>
      <c r="AI96" s="20">
        <f>((X96*0.99*0.9895)-AF96)*0.01</f>
        <v>23.90758295474062</v>
      </c>
      <c r="AJ96" s="21">
        <f>X96*0.01</f>
        <v>25.36147765452975</v>
      </c>
    </row>
    <row r="97" spans="1:36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51"/>
      <c r="O97" s="51"/>
      <c r="P97" s="16"/>
      <c r="Q97" s="16"/>
      <c r="R97" s="16"/>
      <c r="S97" s="43">
        <v>679</v>
      </c>
      <c r="T97" s="18">
        <f t="shared" si="28"/>
        <v>3181.8109750000003</v>
      </c>
      <c r="U97" s="18">
        <f t="shared" si="24"/>
        <v>344.59012859250004</v>
      </c>
      <c r="V97" s="18">
        <f t="shared" si="29"/>
        <v>250.09034263500007</v>
      </c>
      <c r="W97" s="18">
        <f t="shared" si="30"/>
        <v>28.372208464075</v>
      </c>
      <c r="X97" s="18">
        <f t="shared" si="31"/>
        <v>2558.758295308425</v>
      </c>
      <c r="Y97" s="18">
        <f t="shared" si="32"/>
        <v>95.45432925</v>
      </c>
      <c r="Z97" s="18">
        <f t="shared" si="33"/>
        <v>31.818109750000005</v>
      </c>
      <c r="AA97" s="18">
        <f t="shared" si="25"/>
        <v>73.3690145</v>
      </c>
      <c r="AB97" s="18">
        <f t="shared" si="26"/>
        <v>182.437372</v>
      </c>
      <c r="AC97" s="18">
        <f t="shared" si="27"/>
        <v>129.968029</v>
      </c>
      <c r="AD97" s="18">
        <f t="shared" si="34"/>
        <v>97.33477953622501</v>
      </c>
      <c r="AE97" s="18">
        <f t="shared" si="35"/>
        <v>95.44478381707502</v>
      </c>
      <c r="AF97" s="18">
        <f t="shared" si="36"/>
        <v>94.49978595750001</v>
      </c>
      <c r="AG97" s="19">
        <f t="shared" si="37"/>
        <v>25.04691969589385</v>
      </c>
      <c r="AH97" s="19">
        <f t="shared" si="38"/>
        <v>24.429457458085352</v>
      </c>
      <c r="AI97" s="20">
        <f t="shared" si="39"/>
        <v>24.1207263391811</v>
      </c>
      <c r="AJ97" s="21">
        <f t="shared" si="40"/>
        <v>25.58758295308425</v>
      </c>
    </row>
    <row r="98" spans="1:36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7">
        <v>684</v>
      </c>
      <c r="T98" s="18">
        <f t="shared" si="28"/>
        <v>3205.2410999999997</v>
      </c>
      <c r="U98" s="18">
        <f t="shared" si="24"/>
        <v>347.12761112999993</v>
      </c>
      <c r="V98" s="18">
        <f t="shared" si="29"/>
        <v>251.93195046000002</v>
      </c>
      <c r="W98" s="18">
        <f t="shared" si="30"/>
        <v>28.5811348887</v>
      </c>
      <c r="X98" s="18">
        <f t="shared" si="31"/>
        <v>2577.6004035213</v>
      </c>
      <c r="Y98" s="18">
        <f t="shared" si="32"/>
        <v>96.15723299999999</v>
      </c>
      <c r="Z98" s="18">
        <f t="shared" si="33"/>
        <v>32.052411</v>
      </c>
      <c r="AA98" s="18">
        <f t="shared" si="25"/>
        <v>73.3690145</v>
      </c>
      <c r="AB98" s="18">
        <f t="shared" si="26"/>
        <v>182.437372</v>
      </c>
      <c r="AC98" s="18">
        <f t="shared" si="27"/>
        <v>129.968029</v>
      </c>
      <c r="AD98" s="18">
        <f t="shared" si="34"/>
        <v>98.05153049009999</v>
      </c>
      <c r="AE98" s="18">
        <f t="shared" si="35"/>
        <v>96.1476172767</v>
      </c>
      <c r="AF98" s="18">
        <f t="shared" si="36"/>
        <v>95.19566067</v>
      </c>
      <c r="AG98" s="19">
        <f t="shared" si="37"/>
        <v>25.23135945801383</v>
      </c>
      <c r="AH98" s="19">
        <f t="shared" si="38"/>
        <v>24.609350370147833</v>
      </c>
      <c r="AI98" s="20">
        <f t="shared" si="39"/>
        <v>24.29834582621483</v>
      </c>
      <c r="AJ98" s="21">
        <f t="shared" si="40"/>
        <v>25.776004035213</v>
      </c>
    </row>
    <row r="99" spans="1:36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42">
        <v>1</v>
      </c>
      <c r="M99" s="16"/>
      <c r="N99" s="16"/>
      <c r="O99" s="16"/>
      <c r="P99" s="16"/>
      <c r="Q99" s="16"/>
      <c r="R99" s="16"/>
      <c r="S99" s="43">
        <v>690</v>
      </c>
      <c r="T99" s="18">
        <f>((S99*ID)/12)</f>
        <v>3233.3572500000005</v>
      </c>
      <c r="U99" s="18">
        <f t="shared" si="24"/>
        <v>350.17259017500004</v>
      </c>
      <c r="V99" s="18">
        <f>T99*0.9825*8%</f>
        <v>254.14187985000004</v>
      </c>
      <c r="W99" s="18">
        <f>(T99-U99)*0.01</f>
        <v>28.831846598250003</v>
      </c>
      <c r="X99" s="18">
        <f>(T99-SUM(U99:W99))</f>
        <v>2600.2109333767503</v>
      </c>
      <c r="Y99" s="18">
        <f>IF((S99&lt;289),(((ID/12)*289)*0.03),(T99*0.03))</f>
        <v>97.00071750000001</v>
      </c>
      <c r="Z99" s="18">
        <f>IF((S99&lt;289),(((ID/12)*289)*0.01),(T99*0.01))</f>
        <v>32.3335725</v>
      </c>
      <c r="AA99" s="18">
        <f t="shared" si="25"/>
        <v>73.3690145</v>
      </c>
      <c r="AB99" s="18">
        <f t="shared" si="26"/>
        <v>182.437372</v>
      </c>
      <c r="AC99" s="18">
        <f t="shared" si="27"/>
        <v>129.968029</v>
      </c>
      <c r="AD99" s="18">
        <f>(((T99+Y99))*0.0297)</f>
        <v>98.91163163475002</v>
      </c>
      <c r="AE99" s="18">
        <f>(((T99+Z99))*0.0297)</f>
        <v>96.99101742825002</v>
      </c>
      <c r="AF99" s="18">
        <f>(T99*0.0297)</f>
        <v>96.03071032500002</v>
      </c>
      <c r="AG99" s="19">
        <f>((X99*0.99*0.9895)+Y99-AD99)*0.01</f>
        <v>25.452687172557816</v>
      </c>
      <c r="AH99" s="19">
        <f>((X99*0.99*0.9895)+Z99-AE99)*0.01</f>
        <v>24.82522186462282</v>
      </c>
      <c r="AI99" s="20">
        <f>((X99*0.99*0.9895)-AF99)*0.01</f>
        <v>24.511489210655313</v>
      </c>
      <c r="AJ99" s="21">
        <f>X99*0.01</f>
        <v>26.002109333767503</v>
      </c>
    </row>
    <row r="100" spans="1:36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42">
        <v>11</v>
      </c>
      <c r="K100" s="16"/>
      <c r="L100" s="16"/>
      <c r="M100" s="16"/>
      <c r="N100" s="16"/>
      <c r="O100" s="16"/>
      <c r="P100" s="16"/>
      <c r="Q100" s="16"/>
      <c r="R100" s="16"/>
      <c r="S100" s="43">
        <v>694</v>
      </c>
      <c r="T100" s="18">
        <f t="shared" si="28"/>
        <v>3252.1013500000004</v>
      </c>
      <c r="U100" s="18">
        <f t="shared" si="24"/>
        <v>352.202576205</v>
      </c>
      <c r="V100" s="18">
        <f t="shared" si="29"/>
        <v>255.61516611000005</v>
      </c>
      <c r="W100" s="18">
        <f t="shared" si="30"/>
        <v>28.998987737950003</v>
      </c>
      <c r="X100" s="18">
        <f t="shared" si="31"/>
        <v>2615.2846199470505</v>
      </c>
      <c r="Y100" s="18">
        <f t="shared" si="32"/>
        <v>97.56304050000001</v>
      </c>
      <c r="Z100" s="18">
        <f t="shared" si="33"/>
        <v>32.5210135</v>
      </c>
      <c r="AA100" s="18">
        <f t="shared" si="25"/>
        <v>73.3690145</v>
      </c>
      <c r="AB100" s="18">
        <f t="shared" si="26"/>
        <v>182.437372</v>
      </c>
      <c r="AC100" s="18">
        <f t="shared" si="27"/>
        <v>129.968029</v>
      </c>
      <c r="AD100" s="18">
        <f t="shared" si="34"/>
        <v>99.48503239785002</v>
      </c>
      <c r="AE100" s="18">
        <f t="shared" si="35"/>
        <v>97.55328419595001</v>
      </c>
      <c r="AF100" s="18">
        <f t="shared" si="36"/>
        <v>96.58741009500001</v>
      </c>
      <c r="AG100" s="19">
        <f t="shared" si="37"/>
        <v>25.60023898225381</v>
      </c>
      <c r="AH100" s="19">
        <f t="shared" si="38"/>
        <v>24.96913619427281</v>
      </c>
      <c r="AI100" s="20">
        <f t="shared" si="39"/>
        <v>24.653584800282307</v>
      </c>
      <c r="AJ100" s="21">
        <f t="shared" si="40"/>
        <v>26.152846199470506</v>
      </c>
    </row>
    <row r="101" spans="1:36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2">
        <v>8</v>
      </c>
      <c r="N101" s="16"/>
      <c r="O101" s="16"/>
      <c r="P101" s="16"/>
      <c r="Q101" s="16"/>
      <c r="R101" s="16"/>
      <c r="S101" s="43">
        <v>695</v>
      </c>
      <c r="T101" s="18">
        <f t="shared" si="28"/>
        <v>3256.787375</v>
      </c>
      <c r="U101" s="18">
        <f t="shared" si="24"/>
        <v>352.7100727125</v>
      </c>
      <c r="V101" s="18">
        <f t="shared" si="29"/>
        <v>255.983487675</v>
      </c>
      <c r="W101" s="18">
        <f t="shared" si="30"/>
        <v>29.040773022875</v>
      </c>
      <c r="X101" s="18">
        <f t="shared" si="31"/>
        <v>2619.053041589625</v>
      </c>
      <c r="Y101" s="18">
        <f t="shared" si="32"/>
        <v>97.70362125</v>
      </c>
      <c r="Z101" s="18">
        <f t="shared" si="33"/>
        <v>32.56787375</v>
      </c>
      <c r="AA101" s="18">
        <f t="shared" si="25"/>
        <v>73.3690145</v>
      </c>
      <c r="AB101" s="18">
        <f t="shared" si="26"/>
        <v>182.437372</v>
      </c>
      <c r="AC101" s="18">
        <f t="shared" si="27"/>
        <v>129.968029</v>
      </c>
      <c r="AD101" s="18">
        <f t="shared" si="34"/>
        <v>99.628382588625</v>
      </c>
      <c r="AE101" s="18">
        <f t="shared" si="35"/>
        <v>97.693850887875</v>
      </c>
      <c r="AF101" s="18">
        <f t="shared" si="36"/>
        <v>96.7265850375</v>
      </c>
      <c r="AG101" s="19">
        <f t="shared" si="37"/>
        <v>25.6371269346778</v>
      </c>
      <c r="AH101" s="19">
        <f t="shared" si="38"/>
        <v>25.005114776685296</v>
      </c>
      <c r="AI101" s="20">
        <f t="shared" si="39"/>
        <v>24.689108697689043</v>
      </c>
      <c r="AJ101" s="21">
        <f t="shared" si="40"/>
        <v>26.19053041589625</v>
      </c>
    </row>
    <row r="102" spans="1:36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>
        <v>696</v>
      </c>
      <c r="T102" s="18">
        <f t="shared" si="28"/>
        <v>3261.4734000000003</v>
      </c>
      <c r="U102" s="18">
        <f t="shared" si="24"/>
        <v>353.21756922000003</v>
      </c>
      <c r="V102" s="18">
        <f t="shared" si="29"/>
        <v>256.35180924</v>
      </c>
      <c r="W102" s="18">
        <f t="shared" si="30"/>
        <v>29.082558307800007</v>
      </c>
      <c r="X102" s="18">
        <f t="shared" si="31"/>
        <v>2622.8214632322</v>
      </c>
      <c r="Y102" s="18">
        <f t="shared" si="32"/>
        <v>97.84420200000001</v>
      </c>
      <c r="Z102" s="18">
        <f t="shared" si="33"/>
        <v>32.614734000000006</v>
      </c>
      <c r="AA102" s="18">
        <f t="shared" si="25"/>
        <v>73.3690145</v>
      </c>
      <c r="AB102" s="18">
        <f t="shared" si="26"/>
        <v>182.437372</v>
      </c>
      <c r="AC102" s="18">
        <f t="shared" si="27"/>
        <v>129.968029</v>
      </c>
      <c r="AD102" s="18">
        <f t="shared" si="34"/>
        <v>99.77173277940001</v>
      </c>
      <c r="AE102" s="18">
        <f t="shared" si="35"/>
        <v>97.83441757980002</v>
      </c>
      <c r="AF102" s="18">
        <f t="shared" si="36"/>
        <v>96.86575998</v>
      </c>
      <c r="AG102" s="19">
        <f t="shared" si="37"/>
        <v>25.674014887101805</v>
      </c>
      <c r="AH102" s="19">
        <f t="shared" si="38"/>
        <v>25.0410933590978</v>
      </c>
      <c r="AI102" s="20">
        <f t="shared" si="39"/>
        <v>24.7246325950958</v>
      </c>
      <c r="AJ102" s="21">
        <f t="shared" si="40"/>
        <v>26.228214632322</v>
      </c>
    </row>
    <row r="103" spans="1:36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R103" s="16"/>
      <c r="S103" s="17">
        <v>700</v>
      </c>
      <c r="T103" s="18">
        <f>((S103*ID)/12)</f>
        <v>3280.2175</v>
      </c>
      <c r="U103" s="18">
        <f t="shared" si="24"/>
        <v>355.24755525</v>
      </c>
      <c r="V103" s="18">
        <f>T103*0.9825*8%</f>
        <v>257.82509550000003</v>
      </c>
      <c r="W103" s="18">
        <f>(T103-U103)*0.01</f>
        <v>29.249699447500003</v>
      </c>
      <c r="X103" s="18">
        <f>(T103-SUM(U103:W103))</f>
        <v>2637.8951498025</v>
      </c>
      <c r="Y103" s="18">
        <f>IF((S103&lt;289),(((ID/12)*289)*0.03),(T103*0.03))</f>
        <v>98.406525</v>
      </c>
      <c r="Z103" s="18">
        <f>IF((S103&lt;289),(((ID/12)*289)*0.01),(T103*0.01))</f>
        <v>32.802175000000005</v>
      </c>
      <c r="AA103" s="18">
        <f t="shared" si="25"/>
        <v>73.3690145</v>
      </c>
      <c r="AB103" s="18">
        <f t="shared" si="26"/>
        <v>182.437372</v>
      </c>
      <c r="AC103" s="18">
        <f t="shared" si="27"/>
        <v>129.968029</v>
      </c>
      <c r="AD103" s="18">
        <f>(((T103+Y103))*0.0297)</f>
        <v>100.34513354250001</v>
      </c>
      <c r="AE103" s="18">
        <f>(((T103+Z103))*0.0297)</f>
        <v>98.3966843475</v>
      </c>
      <c r="AF103" s="18">
        <f>(T103*0.0297)</f>
        <v>97.42245975</v>
      </c>
      <c r="AG103" s="19">
        <f>((X103*0.99*0.9895)+Y103-AD103)*0.01</f>
        <v>25.821566696797777</v>
      </c>
      <c r="AH103" s="19">
        <f>((X103*0.99*0.9895)+Z103-AE103)*0.01</f>
        <v>25.185007688747778</v>
      </c>
      <c r="AI103" s="20">
        <f>((X103*0.99*0.9895)-AF103)*0.01</f>
        <v>24.866728184722778</v>
      </c>
      <c r="AJ103" s="21">
        <f>X103*0.01</f>
        <v>26.378951498025</v>
      </c>
    </row>
    <row r="104" spans="1:36" ht="12.75" customHeight="1">
      <c r="A104" s="16"/>
      <c r="B104" s="16"/>
      <c r="C104" s="16"/>
      <c r="D104" s="16"/>
      <c r="E104" s="16"/>
      <c r="F104" s="16"/>
      <c r="G104" s="16"/>
      <c r="H104" s="42">
        <v>3</v>
      </c>
      <c r="I104" s="16"/>
      <c r="J104" s="16"/>
      <c r="K104" s="42">
        <v>4</v>
      </c>
      <c r="L104" s="51"/>
      <c r="M104" s="16"/>
      <c r="N104" s="16"/>
      <c r="O104" s="16"/>
      <c r="P104" s="16"/>
      <c r="Q104" s="42">
        <v>2</v>
      </c>
      <c r="R104" s="16"/>
      <c r="S104" s="43">
        <v>705</v>
      </c>
      <c r="T104" s="18">
        <f t="shared" si="28"/>
        <v>3303.647625</v>
      </c>
      <c r="U104" s="18">
        <f t="shared" si="24"/>
        <v>357.78503778749996</v>
      </c>
      <c r="V104" s="18">
        <f t="shared" si="29"/>
        <v>259.666703325</v>
      </c>
      <c r="W104" s="18">
        <f t="shared" si="30"/>
        <v>29.458625872125005</v>
      </c>
      <c r="X104" s="18">
        <f t="shared" si="31"/>
        <v>2656.737258015375</v>
      </c>
      <c r="Y104" s="18">
        <f t="shared" si="32"/>
        <v>99.10942874999999</v>
      </c>
      <c r="Z104" s="18">
        <f t="shared" si="33"/>
        <v>33.03647625</v>
      </c>
      <c r="AA104" s="18">
        <f t="shared" si="25"/>
        <v>73.3690145</v>
      </c>
      <c r="AB104" s="18">
        <f t="shared" si="26"/>
        <v>182.437372</v>
      </c>
      <c r="AC104" s="18">
        <f t="shared" si="27"/>
        <v>129.968029</v>
      </c>
      <c r="AD104" s="18">
        <f t="shared" si="34"/>
        <v>101.061884496375</v>
      </c>
      <c r="AE104" s="18">
        <f t="shared" si="35"/>
        <v>99.099517807125</v>
      </c>
      <c r="AF104" s="18">
        <f t="shared" si="36"/>
        <v>98.1183344625</v>
      </c>
      <c r="AG104" s="19">
        <f t="shared" si="37"/>
        <v>26.006006458917764</v>
      </c>
      <c r="AH104" s="19">
        <f t="shared" si="38"/>
        <v>25.364900600810266</v>
      </c>
      <c r="AI104" s="20">
        <f t="shared" si="39"/>
        <v>25.044347671756515</v>
      </c>
      <c r="AJ104" s="21">
        <f t="shared" si="40"/>
        <v>26.56737258015375</v>
      </c>
    </row>
    <row r="105" spans="1:36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51"/>
      <c r="O105" s="51"/>
      <c r="P105" s="16"/>
      <c r="Q105" s="16"/>
      <c r="R105" s="16"/>
      <c r="S105" s="43">
        <v>706</v>
      </c>
      <c r="T105" s="18">
        <f t="shared" si="28"/>
        <v>3308.33365</v>
      </c>
      <c r="U105" s="18">
        <f t="shared" si="24"/>
        <v>358.292534295</v>
      </c>
      <c r="V105" s="18">
        <f t="shared" si="29"/>
        <v>260.03502489000005</v>
      </c>
      <c r="W105" s="18">
        <f t="shared" si="30"/>
        <v>29.500411157050003</v>
      </c>
      <c r="X105" s="18">
        <f t="shared" si="31"/>
        <v>2660.50567965795</v>
      </c>
      <c r="Y105" s="18">
        <f t="shared" si="32"/>
        <v>99.2500095</v>
      </c>
      <c r="Z105" s="18">
        <f t="shared" si="33"/>
        <v>33.0833365</v>
      </c>
      <c r="AA105" s="18">
        <f t="shared" si="25"/>
        <v>73.3690145</v>
      </c>
      <c r="AB105" s="18">
        <f t="shared" si="26"/>
        <v>182.437372</v>
      </c>
      <c r="AC105" s="18">
        <f t="shared" si="27"/>
        <v>129.968029</v>
      </c>
      <c r="AD105" s="18">
        <f t="shared" si="34"/>
        <v>101.20523468715001</v>
      </c>
      <c r="AE105" s="18">
        <f t="shared" si="35"/>
        <v>99.24008449905</v>
      </c>
      <c r="AF105" s="18">
        <f t="shared" si="36"/>
        <v>98.25750940500001</v>
      </c>
      <c r="AG105" s="19">
        <f t="shared" si="37"/>
        <v>26.042894411341763</v>
      </c>
      <c r="AH105" s="19">
        <f t="shared" si="38"/>
        <v>25.40087918322276</v>
      </c>
      <c r="AI105" s="20">
        <f t="shared" si="39"/>
        <v>25.079871569163267</v>
      </c>
      <c r="AJ105" s="21">
        <f t="shared" si="40"/>
        <v>26.605056796579504</v>
      </c>
    </row>
    <row r="106" spans="1:36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51"/>
      <c r="O106" s="51"/>
      <c r="P106" s="42">
        <v>7</v>
      </c>
      <c r="Q106" s="16"/>
      <c r="R106" s="42">
        <v>1</v>
      </c>
      <c r="S106" s="43">
        <v>707</v>
      </c>
      <c r="T106" s="18">
        <f>((S106*ID)/12)</f>
        <v>3313.019675</v>
      </c>
      <c r="U106" s="18">
        <f t="shared" si="24"/>
        <v>358.8000308025</v>
      </c>
      <c r="V106" s="18">
        <f>T106*0.9825*8%</f>
        <v>260.403346455</v>
      </c>
      <c r="W106" s="18">
        <f>(T106-U106)*0.01</f>
        <v>29.542196441975</v>
      </c>
      <c r="X106" s="18">
        <f>(T106-SUM(U106:W106))</f>
        <v>2664.274101300525</v>
      </c>
      <c r="Y106" s="18">
        <f>IF((S106&lt;289),(((ID/12)*289)*0.03),(T106*0.03))</f>
        <v>99.39059025</v>
      </c>
      <c r="Z106" s="18">
        <f>IF((S106&lt;289),(((ID/12)*289)*0.01),(T106*0.01))</f>
        <v>33.13019675</v>
      </c>
      <c r="AA106" s="18">
        <f t="shared" si="25"/>
        <v>73.3690145</v>
      </c>
      <c r="AB106" s="18">
        <f t="shared" si="26"/>
        <v>182.437372</v>
      </c>
      <c r="AC106" s="18">
        <f t="shared" si="27"/>
        <v>129.968029</v>
      </c>
      <c r="AD106" s="18">
        <f>(((T106+Y106))*0.0297)</f>
        <v>101.348584877925</v>
      </c>
      <c r="AE106" s="18">
        <f>(((T106+Z106))*0.0297)</f>
        <v>99.380651190975</v>
      </c>
      <c r="AF106" s="18">
        <f>(T106*0.0297)</f>
        <v>98.3966843475</v>
      </c>
      <c r="AG106" s="19">
        <f>((X106*0.99*0.9895)+Y106-AD106)*0.01</f>
        <v>26.07978236376576</v>
      </c>
      <c r="AH106" s="19">
        <f>((X106*0.99*0.9895)+Z106-AE106)*0.01</f>
        <v>25.436857765635256</v>
      </c>
      <c r="AI106" s="20">
        <f>((X106*0.99*0.9895)-AF106)*0.01</f>
        <v>25.115395466570007</v>
      </c>
      <c r="AJ106" s="21">
        <f>X106*0.01</f>
        <v>26.642741013005253</v>
      </c>
    </row>
    <row r="107" spans="1:36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42">
        <v>2</v>
      </c>
      <c r="M107" s="16"/>
      <c r="N107" s="51"/>
      <c r="O107" s="51"/>
      <c r="P107" s="16"/>
      <c r="Q107" s="16"/>
      <c r="R107" s="16"/>
      <c r="S107" s="43">
        <v>730</v>
      </c>
      <c r="T107" s="18">
        <f>((S107*ID)/12)</f>
        <v>3420.7982500000003</v>
      </c>
      <c r="U107" s="18">
        <f t="shared" si="24"/>
        <v>370.472450475</v>
      </c>
      <c r="V107" s="18">
        <f>T107*0.9825*8%</f>
        <v>268.87474245000004</v>
      </c>
      <c r="W107" s="18">
        <f>(T107-U107)*0.01</f>
        <v>30.503257995250003</v>
      </c>
      <c r="X107" s="18">
        <f>(T107-SUM(U107:W107))</f>
        <v>2750.9477990797504</v>
      </c>
      <c r="Y107" s="18">
        <f>IF((S107&lt;289),(((ID/12)*289)*0.03),(T107*0.03))</f>
        <v>102.6239475</v>
      </c>
      <c r="Z107" s="18">
        <f>IF((S107&lt;289),(((ID/12)*289)*0.01),(T107*0.01))</f>
        <v>34.2079825</v>
      </c>
      <c r="AA107" s="18">
        <f t="shared" si="25"/>
        <v>73.3690145</v>
      </c>
      <c r="AB107" s="18">
        <f t="shared" si="26"/>
        <v>182.437372</v>
      </c>
      <c r="AC107" s="18">
        <f t="shared" si="27"/>
        <v>129.968029</v>
      </c>
      <c r="AD107" s="18">
        <f>(((T107+Y107))*0.0297)</f>
        <v>104.64563926575002</v>
      </c>
      <c r="AE107" s="18">
        <f>(((T107+Z107))*0.0297)</f>
        <v>102.61368510525001</v>
      </c>
      <c r="AF107" s="18">
        <f>(T107*0.0297)</f>
        <v>101.59770802500002</v>
      </c>
      <c r="AG107" s="19">
        <f>((X107*0.99*0.9895)+Y107-AD107)*0.01</f>
        <v>26.92820526951769</v>
      </c>
      <c r="AH107" s="19">
        <f>((X107*0.99*0.9895)+Z107-AE107)*0.01</f>
        <v>26.264365161122686</v>
      </c>
      <c r="AI107" s="20">
        <f>((X107*0.99*0.9895)-AF107)*0.01</f>
        <v>25.93244510692519</v>
      </c>
      <c r="AJ107" s="21">
        <f>X107*0.01</f>
        <v>27.509477990797507</v>
      </c>
    </row>
    <row r="108" spans="1:36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51"/>
      <c r="R108" s="16"/>
      <c r="S108" s="17">
        <v>738</v>
      </c>
      <c r="T108" s="18">
        <f t="shared" si="28"/>
        <v>3458.28645</v>
      </c>
      <c r="U108" s="18">
        <f t="shared" si="24"/>
        <v>374.53242253499997</v>
      </c>
      <c r="V108" s="18">
        <f t="shared" si="29"/>
        <v>271.82131497</v>
      </c>
      <c r="W108" s="18">
        <f t="shared" si="30"/>
        <v>30.83754027465</v>
      </c>
      <c r="X108" s="18">
        <f t="shared" si="31"/>
        <v>2781.09517222035</v>
      </c>
      <c r="Y108" s="18">
        <f t="shared" si="32"/>
        <v>103.7485935</v>
      </c>
      <c r="Z108" s="18">
        <f t="shared" si="33"/>
        <v>34.5828645</v>
      </c>
      <c r="AA108" s="18">
        <f t="shared" si="25"/>
        <v>73.3690145</v>
      </c>
      <c r="AB108" s="18">
        <f t="shared" si="26"/>
        <v>182.437372</v>
      </c>
      <c r="AC108" s="18">
        <f t="shared" si="27"/>
        <v>129.968029</v>
      </c>
      <c r="AD108" s="18">
        <f t="shared" si="34"/>
        <v>105.79244079195</v>
      </c>
      <c r="AE108" s="18">
        <f t="shared" si="35"/>
        <v>103.73821864065</v>
      </c>
      <c r="AF108" s="18">
        <f t="shared" si="36"/>
        <v>102.711107565</v>
      </c>
      <c r="AG108" s="19">
        <f t="shared" si="37"/>
        <v>27.223308888909663</v>
      </c>
      <c r="AH108" s="19">
        <f t="shared" si="38"/>
        <v>26.55219382042267</v>
      </c>
      <c r="AI108" s="20">
        <f t="shared" si="39"/>
        <v>26.216636286179163</v>
      </c>
      <c r="AJ108" s="21">
        <f t="shared" si="40"/>
        <v>27.810951722203498</v>
      </c>
    </row>
    <row r="109" spans="1:36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42">
        <v>8</v>
      </c>
      <c r="Q109" s="23"/>
      <c r="R109" s="42">
        <v>2</v>
      </c>
      <c r="S109" s="17">
        <v>742</v>
      </c>
      <c r="T109" s="18">
        <f>((S109*ID)/12)</f>
        <v>3477.03055</v>
      </c>
      <c r="U109" s="18">
        <f t="shared" si="24"/>
        <v>376.562408565</v>
      </c>
      <c r="V109" s="18">
        <f>T109*0.9825*8%</f>
        <v>273.29460123</v>
      </c>
      <c r="W109" s="18">
        <f>(T109-U109)*0.01</f>
        <v>31.00468141435</v>
      </c>
      <c r="X109" s="18">
        <f>(T109-SUM(U109:W109))</f>
        <v>2796.16885879065</v>
      </c>
      <c r="Y109" s="18">
        <f>IF((S109&lt;289),(((ID/12)*289)*0.03),(T109*0.03))</f>
        <v>104.31091649999999</v>
      </c>
      <c r="Z109" s="18">
        <f>IF((S109&lt;289),(((ID/12)*289)*0.01),(T109*0.01))</f>
        <v>34.7703055</v>
      </c>
      <c r="AA109" s="18">
        <f t="shared" si="25"/>
        <v>73.3690145</v>
      </c>
      <c r="AB109" s="18">
        <f t="shared" si="26"/>
        <v>182.437372</v>
      </c>
      <c r="AC109" s="18">
        <f t="shared" si="27"/>
        <v>129.968029</v>
      </c>
      <c r="AD109" s="18">
        <f>(((T109+Y109))*0.0297)</f>
        <v>106.36584155505</v>
      </c>
      <c r="AE109" s="18">
        <f>(((T109+Z109))*0.0297)</f>
        <v>104.30048540835</v>
      </c>
      <c r="AF109" s="18">
        <f>(T109*0.0297)</f>
        <v>103.267807335</v>
      </c>
      <c r="AG109" s="19">
        <f>((X109*0.99*0.9895)+Y109-AD109)*0.01</f>
        <v>27.370860698605654</v>
      </c>
      <c r="AH109" s="19">
        <f>((X109*0.99*0.9895)+Z109-AE109)*0.01</f>
        <v>26.69610815007265</v>
      </c>
      <c r="AI109" s="20">
        <f>((X109*0.99*0.9895)-AF109)*0.01</f>
        <v>26.358731875806154</v>
      </c>
      <c r="AJ109" s="21">
        <f>X109*0.01</f>
        <v>27.9616885879065</v>
      </c>
    </row>
    <row r="110" spans="1:36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51"/>
      <c r="O110" s="51"/>
      <c r="P110" s="16"/>
      <c r="Q110" s="57"/>
      <c r="R110" s="16"/>
      <c r="S110" s="43">
        <v>744</v>
      </c>
      <c r="T110" s="18">
        <f t="shared" si="28"/>
        <v>3486.4026</v>
      </c>
      <c r="U110" s="18">
        <f t="shared" si="24"/>
        <v>377.57740157999996</v>
      </c>
      <c r="V110" s="18">
        <f t="shared" si="29"/>
        <v>274.03124436</v>
      </c>
      <c r="W110" s="18">
        <f t="shared" si="30"/>
        <v>31.088251984200003</v>
      </c>
      <c r="X110" s="18">
        <f t="shared" si="31"/>
        <v>2803.7057020757998</v>
      </c>
      <c r="Y110" s="18">
        <f t="shared" si="32"/>
        <v>104.59207799999999</v>
      </c>
      <c r="Z110" s="18">
        <f t="shared" si="33"/>
        <v>34.864026</v>
      </c>
      <c r="AA110" s="18">
        <f t="shared" si="25"/>
        <v>73.3690145</v>
      </c>
      <c r="AB110" s="18">
        <f t="shared" si="26"/>
        <v>182.437372</v>
      </c>
      <c r="AC110" s="18">
        <f t="shared" si="27"/>
        <v>129.968029</v>
      </c>
      <c r="AD110" s="18">
        <f t="shared" si="34"/>
        <v>106.6525419366</v>
      </c>
      <c r="AE110" s="18">
        <f t="shared" si="35"/>
        <v>104.5816187922</v>
      </c>
      <c r="AF110" s="18">
        <f t="shared" si="36"/>
        <v>103.54615722</v>
      </c>
      <c r="AG110" s="19">
        <f t="shared" si="37"/>
        <v>27.444636603453645</v>
      </c>
      <c r="AH110" s="19">
        <f t="shared" si="38"/>
        <v>26.768065314897644</v>
      </c>
      <c r="AI110" s="20">
        <f t="shared" si="39"/>
        <v>26.42977967061964</v>
      </c>
      <c r="AJ110" s="21">
        <f t="shared" si="40"/>
        <v>28.037057020758</v>
      </c>
    </row>
    <row r="111" spans="1:36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2">
        <v>9</v>
      </c>
      <c r="N111" s="42">
        <v>1</v>
      </c>
      <c r="O111" s="51"/>
      <c r="P111" s="16"/>
      <c r="Q111" s="16"/>
      <c r="R111" s="16"/>
      <c r="S111" s="43">
        <v>745</v>
      </c>
      <c r="T111" s="18">
        <f t="shared" si="28"/>
        <v>3491.0886250000003</v>
      </c>
      <c r="U111" s="18">
        <f t="shared" si="24"/>
        <v>378.0848980875</v>
      </c>
      <c r="V111" s="18">
        <f t="shared" si="29"/>
        <v>274.39956592500005</v>
      </c>
      <c r="W111" s="18">
        <f t="shared" si="30"/>
        <v>31.130037269125005</v>
      </c>
      <c r="X111" s="18">
        <f t="shared" si="31"/>
        <v>2807.4741237183753</v>
      </c>
      <c r="Y111" s="18">
        <f t="shared" si="32"/>
        <v>104.73265875</v>
      </c>
      <c r="Z111" s="18">
        <f t="shared" si="33"/>
        <v>34.910886250000004</v>
      </c>
      <c r="AA111" s="18">
        <f t="shared" si="25"/>
        <v>73.3690145</v>
      </c>
      <c r="AB111" s="18">
        <f t="shared" si="26"/>
        <v>182.437372</v>
      </c>
      <c r="AC111" s="18">
        <f t="shared" si="27"/>
        <v>129.968029</v>
      </c>
      <c r="AD111" s="18">
        <f t="shared" si="34"/>
        <v>106.79589212737501</v>
      </c>
      <c r="AE111" s="18">
        <f t="shared" si="35"/>
        <v>104.72218548412502</v>
      </c>
      <c r="AF111" s="18">
        <f t="shared" si="36"/>
        <v>103.68533216250002</v>
      </c>
      <c r="AG111" s="19">
        <f t="shared" si="37"/>
        <v>27.481524555877645</v>
      </c>
      <c r="AH111" s="19">
        <f t="shared" si="38"/>
        <v>26.804043897310144</v>
      </c>
      <c r="AI111" s="20">
        <f t="shared" si="39"/>
        <v>26.465303568026393</v>
      </c>
      <c r="AJ111" s="21">
        <f t="shared" si="40"/>
        <v>28.074741237183755</v>
      </c>
    </row>
    <row r="112" spans="1:36" s="28" customFormat="1" ht="12.75" customHeight="1">
      <c r="A112" s="16"/>
      <c r="B112" s="16"/>
      <c r="C112" s="16"/>
      <c r="D112" s="16"/>
      <c r="E112" s="16"/>
      <c r="F112" s="16"/>
      <c r="G112" s="16"/>
      <c r="H112" s="51"/>
      <c r="I112" s="16"/>
      <c r="J112" s="16"/>
      <c r="K112" s="51"/>
      <c r="L112" s="51"/>
      <c r="M112" s="16"/>
      <c r="N112" s="16"/>
      <c r="O112" s="51"/>
      <c r="P112" s="16"/>
      <c r="Q112" s="42">
        <v>3</v>
      </c>
      <c r="R112" s="16"/>
      <c r="S112" s="43">
        <v>750</v>
      </c>
      <c r="T112" s="18">
        <f>((S112*ID)/12)</f>
        <v>3514.5187499999997</v>
      </c>
      <c r="U112" s="18">
        <f t="shared" si="24"/>
        <v>380.62238062499995</v>
      </c>
      <c r="V112" s="18">
        <f>T112*0.9825*8%</f>
        <v>276.24117375</v>
      </c>
      <c r="W112" s="18">
        <f>(T112-U112)*0.01</f>
        <v>31.33896369375</v>
      </c>
      <c r="X112" s="18">
        <f>(T112-SUM(U112:W112))</f>
        <v>2826.3162319312496</v>
      </c>
      <c r="Y112" s="18">
        <f>IF((S112&lt;289),(((ID/12)*289)*0.03),(T112*0.03))</f>
        <v>105.43556249999999</v>
      </c>
      <c r="Z112" s="18">
        <f>IF((S112&lt;289),(((ID/12)*289)*0.01),(T112*0.01))</f>
        <v>35.1451875</v>
      </c>
      <c r="AA112" s="18">
        <f t="shared" si="25"/>
        <v>73.3690145</v>
      </c>
      <c r="AB112" s="18">
        <f t="shared" si="26"/>
        <v>182.437372</v>
      </c>
      <c r="AC112" s="18">
        <f t="shared" si="27"/>
        <v>129.968029</v>
      </c>
      <c r="AD112" s="18">
        <f>(((T112+Y112))*0.0297)</f>
        <v>107.51264308124999</v>
      </c>
      <c r="AE112" s="18">
        <f>(((T112+Z112))*0.0297)</f>
        <v>105.42501894374999</v>
      </c>
      <c r="AF112" s="18">
        <f>(T112*0.0297)</f>
        <v>104.38120687499999</v>
      </c>
      <c r="AG112" s="19">
        <f>((X112*0.99*0.9895)+Y112-AD112)*0.01</f>
        <v>27.66596431799762</v>
      </c>
      <c r="AH112" s="19">
        <f>((X112*0.99*0.9895)+Z112-AE112)*0.01</f>
        <v>26.983936809372622</v>
      </c>
      <c r="AI112" s="20">
        <f>((X112*0.99*0.9895)-AF112)*0.01</f>
        <v>26.642923055060123</v>
      </c>
      <c r="AJ112" s="21">
        <f>X112*0.01</f>
        <v>28.263162319312496</v>
      </c>
    </row>
    <row r="113" spans="1:36" s="28" customFormat="1" ht="12.75" customHeight="1">
      <c r="A113" s="16"/>
      <c r="B113" s="16"/>
      <c r="C113" s="16"/>
      <c r="D113" s="16"/>
      <c r="E113" s="16"/>
      <c r="F113" s="16"/>
      <c r="G113" s="16"/>
      <c r="H113" s="42">
        <v>4</v>
      </c>
      <c r="I113" s="16"/>
      <c r="J113" s="16"/>
      <c r="K113" s="42">
        <v>5</v>
      </c>
      <c r="L113" s="51"/>
      <c r="M113" s="16"/>
      <c r="N113" s="16"/>
      <c r="O113" s="51"/>
      <c r="P113" s="16"/>
      <c r="Q113" s="16"/>
      <c r="R113" s="16"/>
      <c r="S113" s="43">
        <v>751</v>
      </c>
      <c r="T113" s="18">
        <f t="shared" si="28"/>
        <v>3519.204775</v>
      </c>
      <c r="U113" s="18">
        <f t="shared" si="24"/>
        <v>381.1298771325</v>
      </c>
      <c r="V113" s="18">
        <f t="shared" si="29"/>
        <v>276.609495315</v>
      </c>
      <c r="W113" s="18">
        <f t="shared" si="30"/>
        <v>31.380748978675</v>
      </c>
      <c r="X113" s="18">
        <f t="shared" si="31"/>
        <v>2830.084653573825</v>
      </c>
      <c r="Y113" s="18">
        <f t="shared" si="32"/>
        <v>105.57614325</v>
      </c>
      <c r="Z113" s="18">
        <f t="shared" si="33"/>
        <v>35.19204775</v>
      </c>
      <c r="AA113" s="18">
        <f t="shared" si="25"/>
        <v>73.3690145</v>
      </c>
      <c r="AB113" s="18">
        <f t="shared" si="26"/>
        <v>182.437372</v>
      </c>
      <c r="AC113" s="18">
        <f t="shared" si="27"/>
        <v>129.968029</v>
      </c>
      <c r="AD113" s="18">
        <f t="shared" si="34"/>
        <v>107.655993272025</v>
      </c>
      <c r="AE113" s="18">
        <f t="shared" si="35"/>
        <v>105.565585635675</v>
      </c>
      <c r="AF113" s="18">
        <f t="shared" si="36"/>
        <v>104.52038181750001</v>
      </c>
      <c r="AG113" s="19">
        <f t="shared" si="37"/>
        <v>27.70285227042162</v>
      </c>
      <c r="AH113" s="19">
        <f t="shared" si="38"/>
        <v>27.019915391785116</v>
      </c>
      <c r="AI113" s="20">
        <f t="shared" si="39"/>
        <v>26.67844695246687</v>
      </c>
      <c r="AJ113" s="21">
        <f t="shared" si="40"/>
        <v>28.300846535738252</v>
      </c>
    </row>
    <row r="114" spans="1:36" s="28" customFormat="1" ht="12.75" customHeight="1">
      <c r="A114" s="16"/>
      <c r="B114" s="16"/>
      <c r="C114" s="16"/>
      <c r="D114" s="16"/>
      <c r="E114" s="16"/>
      <c r="F114" s="16"/>
      <c r="G114" s="16"/>
      <c r="H114" s="51"/>
      <c r="I114" s="16"/>
      <c r="J114" s="16"/>
      <c r="K114" s="51"/>
      <c r="L114" s="51"/>
      <c r="M114" s="16"/>
      <c r="N114" s="16"/>
      <c r="O114" s="51"/>
      <c r="P114" s="16"/>
      <c r="Q114" s="16"/>
      <c r="R114" s="16"/>
      <c r="S114" s="43">
        <v>780</v>
      </c>
      <c r="T114" s="18">
        <f>((S114*ID)/12)</f>
        <v>3655.0995000000003</v>
      </c>
      <c r="U114" s="18">
        <f t="shared" si="24"/>
        <v>395.84727585</v>
      </c>
      <c r="V114" s="18">
        <f>T114*0.9825*8%</f>
        <v>287.29082070000004</v>
      </c>
      <c r="W114" s="18">
        <f>(T114-U114)*0.01</f>
        <v>32.5925222415</v>
      </c>
      <c r="X114" s="18">
        <f>(T114-SUM(U114:W114))</f>
        <v>2939.3688812085</v>
      </c>
      <c r="Y114" s="18">
        <f>IF((S114&lt;289),(((ID/12)*289)*0.03),(T114*0.03))</f>
        <v>109.652985</v>
      </c>
      <c r="Z114" s="18">
        <f>IF((S114&lt;289),(((ID/12)*289)*0.01),(T114*0.01))</f>
        <v>36.550995</v>
      </c>
      <c r="AA114" s="18">
        <f t="shared" si="25"/>
        <v>73.3690145</v>
      </c>
      <c r="AB114" s="18">
        <f t="shared" si="26"/>
        <v>182.437372</v>
      </c>
      <c r="AC114" s="18">
        <f t="shared" si="27"/>
        <v>129.968029</v>
      </c>
      <c r="AD114" s="18">
        <f>(((T114+Y114))*0.0297)</f>
        <v>111.81314880450002</v>
      </c>
      <c r="AE114" s="18">
        <f>(((T114+Z114))*0.0297)</f>
        <v>109.64201970150002</v>
      </c>
      <c r="AF114" s="18">
        <f>(T114*0.0297)</f>
        <v>108.55645515</v>
      </c>
      <c r="AG114" s="19">
        <f>((X114*0.99*0.9895)+Y114-AD114)*0.01</f>
        <v>28.772602890717533</v>
      </c>
      <c r="AH114" s="19">
        <f>((X114*0.99*0.9895)+Z114-AE114)*0.01</f>
        <v>28.06329428174753</v>
      </c>
      <c r="AI114" s="20">
        <f>((X114*0.99*0.9895)-AF114)*0.01</f>
        <v>27.70863997726253</v>
      </c>
      <c r="AJ114" s="21">
        <f>X114*0.01</f>
        <v>29.393688812085003</v>
      </c>
    </row>
    <row r="115" spans="1:36" s="28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42">
        <v>3</v>
      </c>
      <c r="M115" s="16"/>
      <c r="N115" s="16"/>
      <c r="O115" s="51"/>
      <c r="P115" s="16"/>
      <c r="Q115" s="16"/>
      <c r="R115" s="16"/>
      <c r="S115" s="17">
        <v>783</v>
      </c>
      <c r="T115" s="18">
        <f t="shared" si="28"/>
        <v>3669.1575749999997</v>
      </c>
      <c r="U115" s="18">
        <f t="shared" si="24"/>
        <v>397.36976537249996</v>
      </c>
      <c r="V115" s="18">
        <f t="shared" si="29"/>
        <v>288.395785395</v>
      </c>
      <c r="W115" s="18">
        <f t="shared" si="30"/>
        <v>32.717878096275</v>
      </c>
      <c r="X115" s="18">
        <f t="shared" si="31"/>
        <v>2950.674146136225</v>
      </c>
      <c r="Y115" s="18">
        <f t="shared" si="32"/>
        <v>110.07472724999998</v>
      </c>
      <c r="Z115" s="18">
        <f t="shared" si="33"/>
        <v>36.69157575</v>
      </c>
      <c r="AA115" s="18">
        <f t="shared" si="25"/>
        <v>73.3690145</v>
      </c>
      <c r="AB115" s="18">
        <f t="shared" si="26"/>
        <v>182.437372</v>
      </c>
      <c r="AC115" s="18">
        <f t="shared" si="27"/>
        <v>129.968029</v>
      </c>
      <c r="AD115" s="18">
        <f t="shared" si="34"/>
        <v>112.24319937682499</v>
      </c>
      <c r="AE115" s="18">
        <f t="shared" si="35"/>
        <v>110.063719777275</v>
      </c>
      <c r="AF115" s="18">
        <f t="shared" si="36"/>
        <v>108.9739799775</v>
      </c>
      <c r="AG115" s="19">
        <f t="shared" si="37"/>
        <v>28.883266747989516</v>
      </c>
      <c r="AH115" s="19">
        <f t="shared" si="38"/>
        <v>28.17123002898502</v>
      </c>
      <c r="AI115" s="20">
        <f t="shared" si="39"/>
        <v>27.81521166948277</v>
      </c>
      <c r="AJ115" s="21">
        <f t="shared" si="40"/>
        <v>29.50674146136225</v>
      </c>
    </row>
    <row r="116" spans="1:36" s="28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2">
        <v>10</v>
      </c>
      <c r="N116" s="42">
        <v>2</v>
      </c>
      <c r="O116" s="51"/>
      <c r="P116" s="16"/>
      <c r="Q116" s="16"/>
      <c r="R116" s="16"/>
      <c r="S116" s="43">
        <v>791</v>
      </c>
      <c r="T116" s="18">
        <f t="shared" si="28"/>
        <v>3706.6457750000004</v>
      </c>
      <c r="U116" s="18">
        <f t="shared" si="24"/>
        <v>401.4297374325</v>
      </c>
      <c r="V116" s="18">
        <f t="shared" si="29"/>
        <v>291.34235791500004</v>
      </c>
      <c r="W116" s="18">
        <f t="shared" si="30"/>
        <v>33.052160375675</v>
      </c>
      <c r="X116" s="18">
        <f t="shared" si="31"/>
        <v>2980.8215192768253</v>
      </c>
      <c r="Y116" s="18">
        <f t="shared" si="32"/>
        <v>111.19937325000001</v>
      </c>
      <c r="Z116" s="18">
        <f t="shared" si="33"/>
        <v>37.066457750000005</v>
      </c>
      <c r="AA116" s="18">
        <f t="shared" si="25"/>
        <v>73.3690145</v>
      </c>
      <c r="AB116" s="18">
        <f t="shared" si="26"/>
        <v>182.437372</v>
      </c>
      <c r="AC116" s="18">
        <f t="shared" si="27"/>
        <v>129.968029</v>
      </c>
      <c r="AD116" s="18">
        <f t="shared" si="34"/>
        <v>113.39000090302501</v>
      </c>
      <c r="AE116" s="18">
        <f t="shared" si="35"/>
        <v>111.18825331267502</v>
      </c>
      <c r="AF116" s="18">
        <f t="shared" si="36"/>
        <v>110.08737951750001</v>
      </c>
      <c r="AG116" s="19">
        <f t="shared" si="37"/>
        <v>29.178370367381493</v>
      </c>
      <c r="AH116" s="19">
        <f t="shared" si="38"/>
        <v>28.459058688284994</v>
      </c>
      <c r="AI116" s="20">
        <f t="shared" si="39"/>
        <v>28.099402848736744</v>
      </c>
      <c r="AJ116" s="21">
        <f t="shared" si="40"/>
        <v>29.80821519276825</v>
      </c>
    </row>
    <row r="117" spans="1:36" ht="12.75" customHeight="1">
      <c r="A117" s="16"/>
      <c r="B117" s="16"/>
      <c r="C117" s="16"/>
      <c r="D117" s="16"/>
      <c r="E117" s="16"/>
      <c r="F117" s="16"/>
      <c r="G117" s="16"/>
      <c r="H117" s="42">
        <v>5</v>
      </c>
      <c r="I117" s="16"/>
      <c r="J117" s="16"/>
      <c r="K117" s="42">
        <v>6</v>
      </c>
      <c r="L117" s="51"/>
      <c r="M117" s="16"/>
      <c r="N117" s="16"/>
      <c r="O117" s="51"/>
      <c r="P117" s="16"/>
      <c r="Q117" s="42">
        <v>4</v>
      </c>
      <c r="R117" s="16"/>
      <c r="S117" s="43">
        <v>793</v>
      </c>
      <c r="T117" s="18">
        <f t="shared" si="28"/>
        <v>3716.0178250000004</v>
      </c>
      <c r="U117" s="18">
        <f t="shared" si="24"/>
        <v>402.44473044750004</v>
      </c>
      <c r="V117" s="18">
        <f t="shared" si="29"/>
        <v>292.07900104500004</v>
      </c>
      <c r="W117" s="18">
        <f t="shared" si="30"/>
        <v>33.135730945525005</v>
      </c>
      <c r="X117" s="18">
        <f t="shared" si="31"/>
        <v>2988.3583625619754</v>
      </c>
      <c r="Y117" s="18">
        <f t="shared" si="32"/>
        <v>111.48053475</v>
      </c>
      <c r="Z117" s="18">
        <f t="shared" si="33"/>
        <v>37.16017825</v>
      </c>
      <c r="AA117" s="18">
        <f t="shared" si="25"/>
        <v>73.3690145</v>
      </c>
      <c r="AB117" s="18">
        <f t="shared" si="26"/>
        <v>182.437372</v>
      </c>
      <c r="AC117" s="18">
        <f t="shared" si="27"/>
        <v>129.968029</v>
      </c>
      <c r="AD117" s="18">
        <f t="shared" si="34"/>
        <v>113.67670128457502</v>
      </c>
      <c r="AE117" s="18">
        <f t="shared" si="35"/>
        <v>111.46938669652502</v>
      </c>
      <c r="AF117" s="18">
        <f t="shared" si="36"/>
        <v>110.36572940250001</v>
      </c>
      <c r="AG117" s="19">
        <f t="shared" si="37"/>
        <v>29.252146272229492</v>
      </c>
      <c r="AH117" s="19">
        <f t="shared" si="38"/>
        <v>28.531015853109995</v>
      </c>
      <c r="AI117" s="20">
        <f t="shared" si="39"/>
        <v>28.17045064355024</v>
      </c>
      <c r="AJ117" s="21">
        <f t="shared" si="40"/>
        <v>29.883583625619753</v>
      </c>
    </row>
    <row r="118" spans="1:36" ht="12.75" customHeight="1">
      <c r="A118" s="22"/>
      <c r="B118" s="22"/>
      <c r="C118" s="22"/>
      <c r="D118" s="22"/>
      <c r="E118" s="22"/>
      <c r="F118" s="22"/>
      <c r="G118" s="22"/>
      <c r="H118" s="52"/>
      <c r="I118" s="22"/>
      <c r="J118" s="22"/>
      <c r="K118" s="52"/>
      <c r="L118" s="52"/>
      <c r="M118" s="22"/>
      <c r="N118" s="22"/>
      <c r="O118" s="52"/>
      <c r="P118" s="45">
        <v>9</v>
      </c>
      <c r="Q118" s="22"/>
      <c r="R118" s="45">
        <v>3</v>
      </c>
      <c r="S118" s="46">
        <v>794</v>
      </c>
      <c r="T118" s="18">
        <f>((S118*ID)/12)</f>
        <v>3720.70385</v>
      </c>
      <c r="U118" s="18">
        <f t="shared" si="24"/>
        <v>402.95222695499996</v>
      </c>
      <c r="V118" s="18">
        <f>T118*0.9825*8%</f>
        <v>292.44732261</v>
      </c>
      <c r="W118" s="18">
        <f>(T118-U118)*0.01</f>
        <v>33.17751623045</v>
      </c>
      <c r="X118" s="18">
        <f>(T118-SUM(U118:W118))</f>
        <v>2992.12678420455</v>
      </c>
      <c r="Y118" s="18">
        <f>IF((S118&lt;289),(((ID/12)*289)*0.03),(T118*0.03))</f>
        <v>111.62111549999999</v>
      </c>
      <c r="Z118" s="18">
        <f>IF((S118&lt;289),(((ID/12)*289)*0.01),(T118*0.01))</f>
        <v>37.2070385</v>
      </c>
      <c r="AA118" s="18">
        <f t="shared" si="25"/>
        <v>73.3690145</v>
      </c>
      <c r="AB118" s="18">
        <f t="shared" si="26"/>
        <v>182.437372</v>
      </c>
      <c r="AC118" s="18">
        <f t="shared" si="27"/>
        <v>129.968029</v>
      </c>
      <c r="AD118" s="18">
        <f>(((T118+Y118))*0.0297)</f>
        <v>113.82005147535</v>
      </c>
      <c r="AE118" s="18">
        <f>(((T118+Z118))*0.0297)</f>
        <v>111.60995338845001</v>
      </c>
      <c r="AF118" s="18">
        <f>(T118*0.0297)</f>
        <v>110.504904345</v>
      </c>
      <c r="AG118" s="19">
        <f>((X118*0.99*0.9895)+Y118-AD118)*0.01</f>
        <v>29.289034224653488</v>
      </c>
      <c r="AH118" s="19">
        <f>((X118*0.99*0.9895)+Z118-AE118)*0.01</f>
        <v>28.56699443552249</v>
      </c>
      <c r="AI118" s="20">
        <f>((X118*0.99*0.9895)-AF118)*0.01</f>
        <v>28.205974540956987</v>
      </c>
      <c r="AJ118" s="21">
        <f>X118*0.01</f>
        <v>29.9212678420455</v>
      </c>
    </row>
    <row r="119" spans="1:36" ht="12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52"/>
      <c r="P119" s="22"/>
      <c r="Q119" s="22"/>
      <c r="R119" s="22"/>
      <c r="S119" s="49">
        <v>821</v>
      </c>
      <c r="T119" s="18">
        <f t="shared" si="28"/>
        <v>3847.226525</v>
      </c>
      <c r="U119" s="18">
        <f t="shared" si="24"/>
        <v>416.6546326575</v>
      </c>
      <c r="V119" s="18">
        <f t="shared" si="29"/>
        <v>302.39200486500005</v>
      </c>
      <c r="W119" s="18">
        <f t="shared" si="30"/>
        <v>34.305718923425005</v>
      </c>
      <c r="X119" s="18">
        <f t="shared" si="31"/>
        <v>3093.874168554075</v>
      </c>
      <c r="Y119" s="18">
        <f t="shared" si="32"/>
        <v>115.41679574999999</v>
      </c>
      <c r="Z119" s="18">
        <f t="shared" si="33"/>
        <v>38.47226525</v>
      </c>
      <c r="AA119" s="18">
        <f t="shared" si="25"/>
        <v>73.3690145</v>
      </c>
      <c r="AB119" s="18">
        <f t="shared" si="26"/>
        <v>182.437372</v>
      </c>
      <c r="AC119" s="18">
        <f t="shared" si="27"/>
        <v>129.968029</v>
      </c>
      <c r="AD119" s="18">
        <f t="shared" si="34"/>
        <v>117.690506626275</v>
      </c>
      <c r="AE119" s="18">
        <f t="shared" si="35"/>
        <v>115.405254070425</v>
      </c>
      <c r="AF119" s="18">
        <f t="shared" si="36"/>
        <v>114.2626277925</v>
      </c>
      <c r="AG119" s="19">
        <f t="shared" si="37"/>
        <v>30.2850089401014</v>
      </c>
      <c r="AH119" s="19">
        <f t="shared" si="38"/>
        <v>29.538416160659896</v>
      </c>
      <c r="AI119" s="20">
        <f t="shared" si="39"/>
        <v>29.165119770939146</v>
      </c>
      <c r="AJ119" s="21">
        <f t="shared" si="40"/>
        <v>30.93874168554075</v>
      </c>
    </row>
    <row r="120" spans="1:36" ht="12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45">
        <v>11</v>
      </c>
      <c r="N120" s="45">
        <v>3</v>
      </c>
      <c r="O120" s="45">
        <v>1</v>
      </c>
      <c r="P120" s="45">
        <v>10</v>
      </c>
      <c r="Q120" s="22"/>
      <c r="R120" s="45">
        <v>4</v>
      </c>
      <c r="S120" s="46">
        <v>825</v>
      </c>
      <c r="T120" s="18">
        <f t="shared" si="28"/>
        <v>3865.970625</v>
      </c>
      <c r="U120" s="18">
        <f t="shared" si="24"/>
        <v>418.68461868749995</v>
      </c>
      <c r="V120" s="18">
        <f t="shared" si="29"/>
        <v>303.865291125</v>
      </c>
      <c r="W120" s="18">
        <f t="shared" si="30"/>
        <v>34.472860063125</v>
      </c>
      <c r="X120" s="18">
        <f t="shared" si="31"/>
        <v>3108.947855124375</v>
      </c>
      <c r="Y120" s="18">
        <f t="shared" si="32"/>
        <v>115.97911875</v>
      </c>
      <c r="Z120" s="18">
        <f t="shared" si="33"/>
        <v>38.65970625</v>
      </c>
      <c r="AA120" s="18">
        <f t="shared" si="25"/>
        <v>73.3690145</v>
      </c>
      <c r="AB120" s="18">
        <f t="shared" si="26"/>
        <v>182.437372</v>
      </c>
      <c r="AC120" s="18">
        <f t="shared" si="27"/>
        <v>129.968029</v>
      </c>
      <c r="AD120" s="18">
        <f t="shared" si="34"/>
        <v>118.263907389375</v>
      </c>
      <c r="AE120" s="18">
        <f t="shared" si="35"/>
        <v>115.967520838125</v>
      </c>
      <c r="AF120" s="18">
        <f t="shared" si="36"/>
        <v>114.8193275625</v>
      </c>
      <c r="AG120" s="19">
        <f t="shared" si="37"/>
        <v>30.432560749797386</v>
      </c>
      <c r="AH120" s="19">
        <f t="shared" si="38"/>
        <v>29.682330490309887</v>
      </c>
      <c r="AI120" s="20">
        <f t="shared" si="39"/>
        <v>29.30721536056614</v>
      </c>
      <c r="AJ120" s="21">
        <f t="shared" si="40"/>
        <v>31.08947855124375</v>
      </c>
    </row>
    <row r="121" spans="1:36" ht="12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45">
        <v>4</v>
      </c>
      <c r="M121" s="52"/>
      <c r="N121" s="52"/>
      <c r="O121" s="52"/>
      <c r="P121" s="22"/>
      <c r="Q121" s="22"/>
      <c r="R121" s="22"/>
      <c r="S121" s="46">
        <v>826</v>
      </c>
      <c r="T121" s="18">
        <f>((S121*ID)/12)</f>
        <v>3870.6566500000004</v>
      </c>
      <c r="U121" s="18">
        <f t="shared" si="24"/>
        <v>419.192115195</v>
      </c>
      <c r="V121" s="18">
        <f>T121*0.9825*8%</f>
        <v>304.23361269000003</v>
      </c>
      <c r="W121" s="18">
        <f>(T121-U121)*0.01</f>
        <v>34.51464534805</v>
      </c>
      <c r="X121" s="18">
        <f>(T121-SUM(U121:W121))</f>
        <v>3112.7162767669506</v>
      </c>
      <c r="Y121" s="18">
        <f>IF((S121&lt;289),(((ID/12)*289)*0.03),(T121*0.03))</f>
        <v>116.11969950000001</v>
      </c>
      <c r="Z121" s="18">
        <f>IF((S121&lt;289),(((ID/12)*289)*0.01),(T121*0.01))</f>
        <v>38.7065665</v>
      </c>
      <c r="AA121" s="18">
        <f t="shared" si="25"/>
        <v>73.3690145</v>
      </c>
      <c r="AB121" s="18">
        <f t="shared" si="26"/>
        <v>182.437372</v>
      </c>
      <c r="AC121" s="18">
        <f t="shared" si="27"/>
        <v>129.968029</v>
      </c>
      <c r="AD121" s="18">
        <f>(((T121+Y121))*0.0297)</f>
        <v>118.40725758015002</v>
      </c>
      <c r="AE121" s="18">
        <f>(((T121+Z121))*0.0297)</f>
        <v>116.10808753005001</v>
      </c>
      <c r="AF121" s="18">
        <f>(T121*0.0297)</f>
        <v>114.95850250500001</v>
      </c>
      <c r="AG121" s="19">
        <f>((X121*0.99*0.9895)+Y121-AD121)*0.01</f>
        <v>30.469448702221385</v>
      </c>
      <c r="AH121" s="19">
        <f>((X121*0.99*0.9895)+Z121-AE121)*0.01</f>
        <v>29.718309072722388</v>
      </c>
      <c r="AI121" s="20">
        <f>((X121*0.99*0.9895)-AF121)*0.01</f>
        <v>29.342739257972884</v>
      </c>
      <c r="AJ121" s="21">
        <f>X121*0.01</f>
        <v>31.127162767669507</v>
      </c>
    </row>
    <row r="122" spans="1:36" ht="12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52"/>
      <c r="P122" s="22"/>
      <c r="Q122" s="45">
        <v>5</v>
      </c>
      <c r="R122" s="22"/>
      <c r="S122" s="49">
        <v>830</v>
      </c>
      <c r="T122" s="18">
        <f t="shared" si="28"/>
        <v>3889.4007500000002</v>
      </c>
      <c r="U122" s="18">
        <f t="shared" si="24"/>
        <v>421.222101225</v>
      </c>
      <c r="V122" s="18">
        <f t="shared" si="29"/>
        <v>305.70689895000004</v>
      </c>
      <c r="W122" s="18">
        <f t="shared" si="30"/>
        <v>34.68178648775</v>
      </c>
      <c r="X122" s="18">
        <f t="shared" si="31"/>
        <v>3127.78996333725</v>
      </c>
      <c r="Y122" s="18">
        <f t="shared" si="32"/>
        <v>116.6820225</v>
      </c>
      <c r="Z122" s="18">
        <f t="shared" si="33"/>
        <v>38.8940075</v>
      </c>
      <c r="AA122" s="18">
        <f t="shared" si="25"/>
        <v>73.3690145</v>
      </c>
      <c r="AB122" s="18">
        <f t="shared" si="26"/>
        <v>182.437372</v>
      </c>
      <c r="AC122" s="18">
        <f t="shared" si="27"/>
        <v>129.968029</v>
      </c>
      <c r="AD122" s="18">
        <f t="shared" si="34"/>
        <v>118.98065834325001</v>
      </c>
      <c r="AE122" s="18">
        <f t="shared" si="35"/>
        <v>116.67035429775001</v>
      </c>
      <c r="AF122" s="18">
        <f t="shared" si="36"/>
        <v>115.51520227500001</v>
      </c>
      <c r="AG122" s="19">
        <f t="shared" si="37"/>
        <v>30.617000511917368</v>
      </c>
      <c r="AH122" s="19">
        <f t="shared" si="38"/>
        <v>29.862223402372365</v>
      </c>
      <c r="AI122" s="20">
        <f t="shared" si="39"/>
        <v>29.48483484759987</v>
      </c>
      <c r="AJ122" s="21">
        <f t="shared" si="40"/>
        <v>31.2778996333725</v>
      </c>
    </row>
    <row r="123" spans="1:36" ht="12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45" t="s">
        <v>28</v>
      </c>
      <c r="M123" s="22"/>
      <c r="N123" s="45" t="s">
        <v>28</v>
      </c>
      <c r="O123" s="45" t="s">
        <v>28</v>
      </c>
      <c r="P123" s="22"/>
      <c r="Q123" s="45" t="s">
        <v>28</v>
      </c>
      <c r="R123" s="45" t="s">
        <v>28</v>
      </c>
      <c r="S123" s="46">
        <v>885</v>
      </c>
      <c r="T123" s="18">
        <f t="shared" si="28"/>
        <v>4147.132125</v>
      </c>
      <c r="U123" s="18">
        <f t="shared" si="24"/>
        <v>449.1344091375</v>
      </c>
      <c r="V123" s="18">
        <f t="shared" si="29"/>
        <v>325.964585025</v>
      </c>
      <c r="W123" s="18">
        <f t="shared" si="30"/>
        <v>36.979977158625005</v>
      </c>
      <c r="X123" s="18">
        <f t="shared" si="31"/>
        <v>3335.053153678875</v>
      </c>
      <c r="Y123" s="18">
        <f t="shared" si="32"/>
        <v>124.41396375</v>
      </c>
      <c r="Z123" s="18">
        <f t="shared" si="33"/>
        <v>41.47132125</v>
      </c>
      <c r="AA123" s="18">
        <f t="shared" si="25"/>
        <v>73.3690145</v>
      </c>
      <c r="AB123" s="18">
        <f t="shared" si="26"/>
        <v>182.437372</v>
      </c>
      <c r="AC123" s="18">
        <f t="shared" si="27"/>
        <v>129.968029</v>
      </c>
      <c r="AD123" s="18">
        <f t="shared" si="34"/>
        <v>126.86491883587502</v>
      </c>
      <c r="AE123" s="18">
        <f t="shared" si="35"/>
        <v>124.40152235362501</v>
      </c>
      <c r="AF123" s="18">
        <f t="shared" si="36"/>
        <v>123.16982411250001</v>
      </c>
      <c r="AG123" s="19">
        <f t="shared" si="37"/>
        <v>32.64583789523719</v>
      </c>
      <c r="AH123" s="19">
        <f t="shared" si="38"/>
        <v>31.841045435059698</v>
      </c>
      <c r="AI123" s="20">
        <f t="shared" si="39"/>
        <v>31.438649204970943</v>
      </c>
      <c r="AJ123" s="21">
        <f t="shared" si="40"/>
        <v>33.35053153678875</v>
      </c>
    </row>
    <row r="124" spans="1:36" ht="12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52"/>
      <c r="P124" s="22"/>
      <c r="Q124" s="56"/>
      <c r="S124" s="49">
        <v>916</v>
      </c>
      <c r="T124" s="18">
        <f t="shared" si="28"/>
        <v>4292.3989</v>
      </c>
      <c r="U124" s="18">
        <f t="shared" si="24"/>
        <v>464.86680086999996</v>
      </c>
      <c r="V124" s="18">
        <f t="shared" si="29"/>
        <v>337.38255354</v>
      </c>
      <c r="W124" s="18">
        <f t="shared" si="30"/>
        <v>38.2753209913</v>
      </c>
      <c r="X124" s="18">
        <f t="shared" si="31"/>
        <v>3451.8742245987</v>
      </c>
      <c r="Y124" s="18">
        <f t="shared" si="32"/>
        <v>128.771967</v>
      </c>
      <c r="Z124" s="18">
        <f t="shared" si="33"/>
        <v>42.923989</v>
      </c>
      <c r="AA124" s="18">
        <f t="shared" si="25"/>
        <v>73.3690145</v>
      </c>
      <c r="AB124" s="18">
        <f t="shared" si="26"/>
        <v>182.437372</v>
      </c>
      <c r="AC124" s="18">
        <f t="shared" si="27"/>
        <v>129.968029</v>
      </c>
      <c r="AD124" s="18">
        <f t="shared" si="34"/>
        <v>131.3087747499</v>
      </c>
      <c r="AE124" s="18">
        <f t="shared" si="35"/>
        <v>128.75908980330001</v>
      </c>
      <c r="AF124" s="18">
        <f t="shared" si="36"/>
        <v>127.48424733</v>
      </c>
      <c r="AG124" s="19">
        <f t="shared" si="37"/>
        <v>33.7893644203811</v>
      </c>
      <c r="AH124" s="19">
        <f t="shared" si="38"/>
        <v>32.9563814898471</v>
      </c>
      <c r="AI124" s="20">
        <f t="shared" si="39"/>
        <v>32.539890024580096</v>
      </c>
      <c r="AJ124" s="21">
        <f t="shared" si="40"/>
        <v>34.518742245987</v>
      </c>
    </row>
    <row r="125" spans="1:36" ht="12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45" t="s">
        <v>29</v>
      </c>
      <c r="M125" s="22"/>
      <c r="N125" s="45" t="s">
        <v>29</v>
      </c>
      <c r="O125" s="45" t="s">
        <v>29</v>
      </c>
      <c r="P125" s="22"/>
      <c r="Q125" s="45" t="s">
        <v>29</v>
      </c>
      <c r="R125" s="45" t="s">
        <v>29</v>
      </c>
      <c r="S125" s="46">
        <v>920</v>
      </c>
      <c r="T125" s="18">
        <f t="shared" si="28"/>
        <v>4311.143</v>
      </c>
      <c r="U125" s="18">
        <f t="shared" si="24"/>
        <v>466.8967869</v>
      </c>
      <c r="V125" s="18">
        <f t="shared" si="29"/>
        <v>338.8558398</v>
      </c>
      <c r="W125" s="18">
        <f t="shared" si="30"/>
        <v>38.442462131000006</v>
      </c>
      <c r="X125" s="18">
        <f t="shared" si="31"/>
        <v>3466.947911169</v>
      </c>
      <c r="Y125" s="18">
        <f t="shared" si="32"/>
        <v>129.33429</v>
      </c>
      <c r="Z125" s="18">
        <f t="shared" si="33"/>
        <v>43.11143</v>
      </c>
      <c r="AA125" s="18">
        <f t="shared" si="25"/>
        <v>73.3690145</v>
      </c>
      <c r="AB125" s="18">
        <f t="shared" si="26"/>
        <v>182.437372</v>
      </c>
      <c r="AC125" s="18">
        <f t="shared" si="27"/>
        <v>129.968029</v>
      </c>
      <c r="AD125" s="18">
        <f t="shared" si="34"/>
        <v>131.882175513</v>
      </c>
      <c r="AE125" s="18">
        <f t="shared" si="35"/>
        <v>129.321356571</v>
      </c>
      <c r="AF125" s="18">
        <f t="shared" si="36"/>
        <v>128.0409471</v>
      </c>
      <c r="AG125" s="19">
        <f t="shared" si="37"/>
        <v>33.936916230077074</v>
      </c>
      <c r="AH125" s="19">
        <f t="shared" si="38"/>
        <v>33.100295819497084</v>
      </c>
      <c r="AI125" s="20">
        <f t="shared" si="39"/>
        <v>32.681985614207086</v>
      </c>
      <c r="AJ125" s="21">
        <f t="shared" si="40"/>
        <v>34.66947911169</v>
      </c>
    </row>
    <row r="126" spans="1:36" ht="12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52"/>
      <c r="P126" s="22"/>
      <c r="Q126" s="56"/>
      <c r="S126" s="49">
        <v>963</v>
      </c>
      <c r="T126" s="18">
        <f t="shared" si="28"/>
        <v>4512.642075000001</v>
      </c>
      <c r="U126" s="18">
        <f t="shared" si="24"/>
        <v>488.7191367225</v>
      </c>
      <c r="V126" s="18">
        <f t="shared" si="29"/>
        <v>354.6936670950001</v>
      </c>
      <c r="W126" s="18">
        <f t="shared" si="30"/>
        <v>40.23922938277501</v>
      </c>
      <c r="X126" s="18">
        <f t="shared" si="31"/>
        <v>3628.9900417997255</v>
      </c>
      <c r="Y126" s="18">
        <f t="shared" si="32"/>
        <v>135.37926225</v>
      </c>
      <c r="Z126" s="18">
        <f t="shared" si="33"/>
        <v>45.12642075000001</v>
      </c>
      <c r="AA126" s="18">
        <f t="shared" si="25"/>
        <v>73.3690145</v>
      </c>
      <c r="AB126" s="18">
        <f t="shared" si="26"/>
        <v>182.437372</v>
      </c>
      <c r="AC126" s="18">
        <f t="shared" si="27"/>
        <v>129.968029</v>
      </c>
      <c r="AD126" s="18">
        <f t="shared" si="34"/>
        <v>138.04623371632502</v>
      </c>
      <c r="AE126" s="18">
        <f t="shared" si="35"/>
        <v>135.36572432377503</v>
      </c>
      <c r="AF126" s="18">
        <f t="shared" si="36"/>
        <v>134.02546962750003</v>
      </c>
      <c r="AG126" s="19">
        <f t="shared" si="37"/>
        <v>35.52309818430896</v>
      </c>
      <c r="AH126" s="19">
        <f t="shared" si="38"/>
        <v>34.647374863234454</v>
      </c>
      <c r="AI126" s="20">
        <f t="shared" si="39"/>
        <v>34.2095132026972</v>
      </c>
      <c r="AJ126" s="21">
        <f t="shared" si="40"/>
        <v>36.28990041799726</v>
      </c>
    </row>
    <row r="127" spans="1:36" ht="12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47" t="s">
        <v>30</v>
      </c>
      <c r="M127" s="23"/>
      <c r="N127" s="47" t="s">
        <v>30</v>
      </c>
      <c r="O127" s="47" t="s">
        <v>51</v>
      </c>
      <c r="P127" s="23"/>
      <c r="Q127" s="45" t="s">
        <v>30</v>
      </c>
      <c r="R127" s="45" t="s">
        <v>51</v>
      </c>
      <c r="S127" s="48">
        <v>967</v>
      </c>
      <c r="T127" s="18">
        <f>((S127*ID)/12)</f>
        <v>4531.386175000001</v>
      </c>
      <c r="U127" s="18">
        <f t="shared" si="24"/>
        <v>490.74912275250006</v>
      </c>
      <c r="V127" s="18">
        <f>T127*0.9825*8%</f>
        <v>356.1669533550001</v>
      </c>
      <c r="W127" s="18">
        <f>(T127-U127)*0.01</f>
        <v>40.40637052247501</v>
      </c>
      <c r="X127" s="18">
        <f>(T127-SUM(U127:W127))</f>
        <v>3644.0637283700253</v>
      </c>
      <c r="Y127" s="18">
        <f>IF((S127&lt;289),(((ID/12)*289)*0.03),(T127*0.03))</f>
        <v>135.94158525</v>
      </c>
      <c r="Z127" s="18">
        <f>IF((S127&lt;289),(((ID/12)*289)*0.01),(T127*0.01))</f>
        <v>45.31386175000001</v>
      </c>
      <c r="AA127" s="18">
        <f t="shared" si="25"/>
        <v>73.3690145</v>
      </c>
      <c r="AB127" s="18">
        <f t="shared" si="26"/>
        <v>182.437372</v>
      </c>
      <c r="AC127" s="18">
        <f t="shared" si="27"/>
        <v>129.968029</v>
      </c>
      <c r="AD127" s="18">
        <f>(((T127+Y127))*0.0297)</f>
        <v>138.619634479425</v>
      </c>
      <c r="AE127" s="18">
        <f>(((T127+Z127))*0.0297)</f>
        <v>135.927991091475</v>
      </c>
      <c r="AF127" s="18">
        <f>(T127*0.0297)</f>
        <v>134.58216939750002</v>
      </c>
      <c r="AG127" s="19">
        <f>((X127*0.99*0.9895)+Y127-AD127)*0.01</f>
        <v>35.67064999400495</v>
      </c>
      <c r="AH127" s="19">
        <f>((X127*0.99*0.9895)+Z127-AE127)*0.01</f>
        <v>34.79128919288444</v>
      </c>
      <c r="AI127" s="20">
        <f>((X127*0.99*0.9895)-AF127)*0.01</f>
        <v>34.35160879232419</v>
      </c>
      <c r="AJ127" s="21">
        <f>X127*0.01</f>
        <v>36.440637283700255</v>
      </c>
    </row>
    <row r="128" spans="1:36" ht="12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45" t="s">
        <v>52</v>
      </c>
      <c r="P128" s="22"/>
      <c r="Q128" s="22"/>
      <c r="R128" s="45" t="s">
        <v>52</v>
      </c>
      <c r="S128" s="49">
        <v>1008</v>
      </c>
      <c r="T128" s="18">
        <f>((S128*ID)/12)</f>
        <v>4723.5132</v>
      </c>
      <c r="U128" s="18">
        <f t="shared" si="24"/>
        <v>511.55647956</v>
      </c>
      <c r="V128" s="18">
        <f>T128*0.9825*8%</f>
        <v>371.26813752000004</v>
      </c>
      <c r="W128" s="18">
        <f>(T128-U128)*0.01</f>
        <v>42.1195672044</v>
      </c>
      <c r="X128" s="18">
        <f>(T128-SUM(U128:W128))</f>
        <v>3798.5690157156005</v>
      </c>
      <c r="Y128" s="18">
        <f>IF((S128&lt;289),(((ID/12)*289)*0.03),(T128*0.03))</f>
        <v>141.705396</v>
      </c>
      <c r="Z128" s="18">
        <f>IF((S128&lt;289),(((ID/12)*289)*0.01),(T128*0.01))</f>
        <v>47.23513200000001</v>
      </c>
      <c r="AA128" s="18">
        <f t="shared" si="25"/>
        <v>73.3690145</v>
      </c>
      <c r="AB128" s="18">
        <f t="shared" si="26"/>
        <v>182.437372</v>
      </c>
      <c r="AC128" s="18">
        <f t="shared" si="27"/>
        <v>129.968029</v>
      </c>
      <c r="AD128" s="18">
        <f>(((T128+Y128))*0.0297)</f>
        <v>144.4969923012</v>
      </c>
      <c r="AE128" s="18">
        <f>(((T128+Z128))*0.0297)</f>
        <v>141.6912254604</v>
      </c>
      <c r="AF128" s="18">
        <f>(T128*0.0297)</f>
        <v>140.28834204</v>
      </c>
      <c r="AG128" s="19">
        <f>((X128*0.99*0.9895)+Y128-AD128)*0.01</f>
        <v>37.18305604338881</v>
      </c>
      <c r="AH128" s="19">
        <f>((X128*0.99*0.9895)+Z128-AE128)*0.01</f>
        <v>36.26641107179681</v>
      </c>
      <c r="AI128" s="20">
        <f>((X128*0.99*0.9895)-AF128)*0.01</f>
        <v>35.80808858600081</v>
      </c>
      <c r="AJ128" s="21">
        <f>X128*0.01</f>
        <v>37.98569015715601</v>
      </c>
    </row>
    <row r="129" spans="1:36" ht="12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45" t="s">
        <v>53</v>
      </c>
      <c r="P129" s="22"/>
      <c r="Q129" s="22"/>
      <c r="R129" s="45" t="s">
        <v>53</v>
      </c>
      <c r="S129" s="49">
        <v>1062</v>
      </c>
      <c r="T129" s="18">
        <f>((S129*ID)/12)</f>
        <v>4976.558550000001</v>
      </c>
      <c r="U129" s="18">
        <f t="shared" si="24"/>
        <v>538.961290965</v>
      </c>
      <c r="V129" s="18">
        <f>T129*0.9825*8%</f>
        <v>391.15750203000005</v>
      </c>
      <c r="W129" s="18">
        <f>(T129-U129)*0.01</f>
        <v>44.37597259035001</v>
      </c>
      <c r="X129" s="18">
        <f>(T129-SUM(U129:W129))</f>
        <v>4002.0637844146504</v>
      </c>
      <c r="Y129" s="18">
        <f>IF((S129&lt;289),(((ID/12)*289)*0.03),(T129*0.03))</f>
        <v>149.29675650000001</v>
      </c>
      <c r="Z129" s="18">
        <f>IF((S129&lt;289),(((ID/12)*289)*0.01),(T129*0.01))</f>
        <v>49.76558550000001</v>
      </c>
      <c r="AA129" s="18">
        <f t="shared" si="25"/>
        <v>73.3690145</v>
      </c>
      <c r="AB129" s="18">
        <f t="shared" si="26"/>
        <v>182.437372</v>
      </c>
      <c r="AC129" s="18">
        <f t="shared" si="27"/>
        <v>129.968029</v>
      </c>
      <c r="AD129" s="18">
        <f>(((T129+Y129))*0.0297)</f>
        <v>152.23790260305003</v>
      </c>
      <c r="AE129" s="18">
        <f>(((T129+Z129))*0.0297)</f>
        <v>149.28182682435002</v>
      </c>
      <c r="AF129" s="18">
        <f>(T129*0.0297)</f>
        <v>147.80378893500003</v>
      </c>
      <c r="AG129" s="19">
        <f>((X129*0.99*0.9895)+Y129-AD129)*0.01</f>
        <v>39.17500547428464</v>
      </c>
      <c r="AH129" s="19">
        <f>((X129*0.99*0.9895)+Z129-AE129)*0.01</f>
        <v>38.20925452207163</v>
      </c>
      <c r="AI129" s="20">
        <f>((X129*0.99*0.9895)-AF129)*0.01</f>
        <v>37.72637904596514</v>
      </c>
      <c r="AJ129" s="21">
        <f>X129*0.01</f>
        <v>40.020637844146506</v>
      </c>
    </row>
    <row r="131" spans="2:30" ht="11.25">
      <c r="B131" s="24"/>
      <c r="C131" s="24"/>
      <c r="D131" s="24"/>
      <c r="E131" s="24"/>
      <c r="F131" s="24"/>
      <c r="I131" s="24"/>
      <c r="J131" s="24"/>
      <c r="M131" s="24"/>
      <c r="N131" s="24"/>
      <c r="O131" s="24"/>
      <c r="P131" s="24"/>
      <c r="Q131" s="24"/>
      <c r="R131" s="24"/>
      <c r="S131" s="53">
        <v>56.2323</v>
      </c>
      <c r="X131" s="25"/>
      <c r="AD131" s="25"/>
    </row>
    <row r="132" spans="19:33" ht="13.5" customHeight="1"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</row>
    <row r="133" ht="12" customHeight="1"/>
    <row r="134" ht="12" customHeight="1">
      <c r="AF134" s="26" t="s">
        <v>25</v>
      </c>
    </row>
    <row r="138" ht="11.25">
      <c r="AA138" s="2">
        <f>T113*0.97*7.5%</f>
        <v>256.02214738124997</v>
      </c>
    </row>
    <row r="141" spans="19:23" ht="11.25">
      <c r="S141" s="27"/>
      <c r="T141" s="27"/>
      <c r="U141" s="27"/>
      <c r="V141" s="27"/>
      <c r="W141" s="27"/>
    </row>
    <row r="142" spans="19:23" ht="11.25">
      <c r="S142" s="27"/>
      <c r="T142" s="27"/>
      <c r="U142" s="27"/>
      <c r="V142" s="27"/>
      <c r="W142" s="27"/>
    </row>
    <row r="143" spans="19:23" ht="11.25">
      <c r="S143" s="27"/>
      <c r="T143" s="27"/>
      <c r="U143" s="27"/>
      <c r="V143" s="27"/>
      <c r="W143" s="27"/>
    </row>
    <row r="144" spans="19:23" ht="11.25">
      <c r="S144" s="27"/>
      <c r="T144" s="27"/>
      <c r="U144" s="27"/>
      <c r="V144" s="27"/>
      <c r="W144" s="27"/>
    </row>
    <row r="145" spans="19:23" ht="11.25">
      <c r="S145" s="27"/>
      <c r="T145" s="27"/>
      <c r="U145" s="27"/>
      <c r="V145" s="27"/>
      <c r="W145" s="27"/>
    </row>
    <row r="146" spans="19:23" ht="11.25">
      <c r="S146" s="27"/>
      <c r="T146" s="27"/>
      <c r="U146" s="27"/>
      <c r="V146" s="27"/>
      <c r="W146" s="27"/>
    </row>
    <row r="147" spans="19:23" ht="11.25">
      <c r="S147" s="27"/>
      <c r="T147" s="27"/>
      <c r="U147" s="27"/>
      <c r="V147" s="27"/>
      <c r="W147" s="27"/>
    </row>
    <row r="148" spans="19:23" ht="11.25">
      <c r="S148" s="27"/>
      <c r="T148" s="27"/>
      <c r="U148" s="27"/>
      <c r="V148" s="27"/>
      <c r="W148" s="27"/>
    </row>
    <row r="149" spans="19:23" ht="11.25">
      <c r="S149" s="27"/>
      <c r="T149" s="27"/>
      <c r="U149" s="27"/>
      <c r="V149" s="27"/>
      <c r="W149" s="27"/>
    </row>
    <row r="150" spans="19:23" ht="11.25">
      <c r="S150" s="27"/>
      <c r="T150" s="27"/>
      <c r="U150" s="27"/>
      <c r="V150" s="27"/>
      <c r="W150" s="27"/>
    </row>
    <row r="151" spans="19:23" ht="11.25">
      <c r="S151" s="27"/>
      <c r="T151" s="27"/>
      <c r="U151" s="27"/>
      <c r="V151" s="27"/>
      <c r="W151" s="27"/>
    </row>
    <row r="152" spans="19:23" ht="11.25">
      <c r="S152" s="27"/>
      <c r="T152" s="27"/>
      <c r="U152" s="27"/>
      <c r="V152" s="27"/>
      <c r="W152" s="27"/>
    </row>
    <row r="153" spans="19:23" ht="11.25">
      <c r="S153" s="27"/>
      <c r="T153" s="27"/>
      <c r="U153" s="27"/>
      <c r="V153" s="27"/>
      <c r="W153" s="27"/>
    </row>
    <row r="154" spans="19:23" ht="11.25">
      <c r="S154" s="27"/>
      <c r="T154" s="27"/>
      <c r="U154" s="27"/>
      <c r="V154" s="27"/>
      <c r="W154" s="27"/>
    </row>
    <row r="155" spans="19:23" ht="11.25">
      <c r="S155" s="27"/>
      <c r="T155" s="27"/>
      <c r="U155" s="27"/>
      <c r="V155" s="27"/>
      <c r="W155" s="27"/>
    </row>
    <row r="156" spans="19:21" ht="11.25">
      <c r="S156" s="27"/>
      <c r="T156" s="27"/>
      <c r="U156" s="27"/>
    </row>
    <row r="157" spans="19:21" ht="11.25">
      <c r="S157" s="27"/>
      <c r="T157" s="27"/>
      <c r="U157" s="27"/>
    </row>
  </sheetData>
  <sheetProtection/>
  <mergeCells count="23">
    <mergeCell ref="D2:D7"/>
    <mergeCell ref="H3:H7"/>
    <mergeCell ref="G3:G7"/>
    <mergeCell ref="I2:I7"/>
    <mergeCell ref="J2:J7"/>
    <mergeCell ref="M2:M7"/>
    <mergeCell ref="S132:AG132"/>
    <mergeCell ref="O3:O7"/>
    <mergeCell ref="E2:E7"/>
    <mergeCell ref="K3:K6"/>
    <mergeCell ref="F2:F7"/>
    <mergeCell ref="Q2:Q7"/>
    <mergeCell ref="N3:N7"/>
    <mergeCell ref="AJ2:AJ7"/>
    <mergeCell ref="A1:AJ1"/>
    <mergeCell ref="AG2:AI6"/>
    <mergeCell ref="S2:S7"/>
    <mergeCell ref="C2:C7"/>
    <mergeCell ref="B2:B7"/>
    <mergeCell ref="A2:A7"/>
    <mergeCell ref="L3:L7"/>
    <mergeCell ref="P2:P7"/>
    <mergeCell ref="R3:R7"/>
  </mergeCells>
  <printOptions horizontalCentered="1" verticalCentered="1"/>
  <pageMargins left="0.2755905511811024" right="0.3937007874015748" top="0.31496062992125984" bottom="0.31496062992125984" header="0.15748031496062992" footer="0"/>
  <pageSetup fitToHeight="1" fitToWidth="1" horizontalDpi="600" verticalDpi="600" orientation="portrait" paperSize="9" scale="56" r:id="rId2"/>
  <headerFooter alignWithMargins="0">
    <oddHeader>&amp;Lunsen.tresor@ferc.cgt.fr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SheetLayoutView="112" zoomScalePageLayoutView="0" workbookViewId="0" topLeftCell="A1">
      <selection activeCell="O8" sqref="O8:O17"/>
    </sheetView>
  </sheetViews>
  <sheetFormatPr defaultColWidth="11.5546875" defaultRowHeight="15.75"/>
  <sheetData>
    <row r="1" spans="1:16" s="2" customFormat="1" ht="25.5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2" customFormat="1" ht="18" customHeight="1">
      <c r="A2" s="74" t="s">
        <v>6</v>
      </c>
      <c r="B2" s="74" t="s">
        <v>49</v>
      </c>
      <c r="C2" s="71" t="s">
        <v>46</v>
      </c>
      <c r="D2" s="1" t="s">
        <v>32</v>
      </c>
      <c r="E2" s="1" t="s">
        <v>27</v>
      </c>
      <c r="F2" s="71" t="s">
        <v>56</v>
      </c>
      <c r="G2" s="71" t="s">
        <v>26</v>
      </c>
      <c r="H2" s="1" t="s">
        <v>32</v>
      </c>
      <c r="I2" s="1" t="s">
        <v>27</v>
      </c>
      <c r="J2" s="74" t="s">
        <v>47</v>
      </c>
      <c r="K2" s="1" t="s">
        <v>32</v>
      </c>
      <c r="L2" s="1" t="s">
        <v>27</v>
      </c>
      <c r="M2" s="80" t="s">
        <v>34</v>
      </c>
      <c r="N2" s="71" t="s">
        <v>55</v>
      </c>
      <c r="O2" s="1" t="s">
        <v>32</v>
      </c>
      <c r="P2" s="58" t="s">
        <v>44</v>
      </c>
    </row>
    <row r="3" spans="1:16" s="2" customFormat="1" ht="13.5" customHeight="1">
      <c r="A3" s="75"/>
      <c r="B3" s="75"/>
      <c r="C3" s="75"/>
      <c r="D3" s="77" t="s">
        <v>46</v>
      </c>
      <c r="E3" s="77" t="s">
        <v>46</v>
      </c>
      <c r="F3" s="72"/>
      <c r="G3" s="72"/>
      <c r="H3" s="71" t="s">
        <v>33</v>
      </c>
      <c r="I3" s="77" t="s">
        <v>45</v>
      </c>
      <c r="J3" s="75"/>
      <c r="K3" s="71" t="s">
        <v>47</v>
      </c>
      <c r="L3" s="77" t="s">
        <v>47</v>
      </c>
      <c r="M3" s="81"/>
      <c r="N3" s="72"/>
      <c r="O3" s="71" t="s">
        <v>54</v>
      </c>
      <c r="P3" s="59"/>
    </row>
    <row r="4" spans="1:16" s="2" customFormat="1" ht="13.5" customHeight="1">
      <c r="A4" s="75"/>
      <c r="B4" s="75"/>
      <c r="C4" s="75"/>
      <c r="D4" s="78"/>
      <c r="E4" s="78"/>
      <c r="F4" s="72"/>
      <c r="G4" s="72"/>
      <c r="H4" s="72"/>
      <c r="I4" s="78"/>
      <c r="J4" s="75"/>
      <c r="K4" s="72"/>
      <c r="L4" s="78"/>
      <c r="M4" s="81"/>
      <c r="N4" s="72"/>
      <c r="O4" s="72"/>
      <c r="P4" s="59"/>
    </row>
    <row r="5" spans="1:16" s="2" customFormat="1" ht="13.5" customHeight="1">
      <c r="A5" s="75"/>
      <c r="B5" s="75"/>
      <c r="C5" s="75"/>
      <c r="D5" s="78"/>
      <c r="E5" s="78"/>
      <c r="F5" s="72"/>
      <c r="G5" s="72"/>
      <c r="H5" s="72"/>
      <c r="I5" s="78"/>
      <c r="J5" s="75"/>
      <c r="K5" s="72"/>
      <c r="L5" s="78"/>
      <c r="M5" s="81"/>
      <c r="N5" s="72"/>
      <c r="O5" s="72"/>
      <c r="P5" s="59"/>
    </row>
    <row r="6" spans="1:16" s="2" customFormat="1" ht="13.5" customHeight="1">
      <c r="A6" s="75"/>
      <c r="B6" s="75"/>
      <c r="C6" s="75"/>
      <c r="D6" s="78"/>
      <c r="E6" s="78"/>
      <c r="F6" s="72"/>
      <c r="G6" s="72"/>
      <c r="H6" s="73"/>
      <c r="I6" s="78"/>
      <c r="J6" s="75"/>
      <c r="K6" s="72"/>
      <c r="L6" s="78"/>
      <c r="M6" s="81"/>
      <c r="N6" s="72"/>
      <c r="O6" s="72"/>
      <c r="P6" s="59"/>
    </row>
    <row r="7" spans="1:16" s="2" customFormat="1" ht="13.5" customHeight="1">
      <c r="A7" s="76"/>
      <c r="B7" s="76"/>
      <c r="C7" s="76"/>
      <c r="D7" s="78"/>
      <c r="E7" s="78"/>
      <c r="F7" s="73"/>
      <c r="G7" s="73"/>
      <c r="H7" s="30" t="s">
        <v>59</v>
      </c>
      <c r="I7" s="78"/>
      <c r="J7" s="76"/>
      <c r="K7" s="84"/>
      <c r="L7" s="78"/>
      <c r="M7" s="82"/>
      <c r="N7" s="73"/>
      <c r="O7" s="73"/>
      <c r="P7" s="60"/>
    </row>
    <row r="8" spans="1:16" s="31" customFormat="1" ht="15.75">
      <c r="A8" s="50">
        <f>'Barème 2019'!$AJ$12</f>
        <v>13.151791532586751</v>
      </c>
      <c r="B8" s="50">
        <f>'Barème 2019'!$AJ$9</f>
        <v>12.322738771220251</v>
      </c>
      <c r="C8" s="50">
        <f>'Barème 2019'!$AJ$8</f>
        <v>12.247370338368752</v>
      </c>
      <c r="D8" s="50">
        <f>'Barème 2019'!$AJ$42</f>
        <v>17.37242377227075</v>
      </c>
      <c r="E8" s="50">
        <f>'Barème 2019'!$AJ$82</f>
        <v>23.213477318261997</v>
      </c>
      <c r="F8" s="50">
        <f>'Barème 2019'!$AJ$13</f>
        <v>13.302528398289752</v>
      </c>
      <c r="G8" s="50">
        <f>'Barème 2019'!$AJ$17</f>
        <v>13.9431600775275</v>
      </c>
      <c r="H8" s="50">
        <f>'Barème 2019'!$AJ$74</f>
        <v>21.480003362677504</v>
      </c>
      <c r="I8" s="50">
        <f>'Barème 2019'!$AJ$99</f>
        <v>26.002109333767503</v>
      </c>
      <c r="J8" s="50">
        <f>'Barème 2019'!$AJ$23</f>
        <v>14.433054891062252</v>
      </c>
      <c r="K8" s="50">
        <f>'Barème 2019'!$AJ$111</f>
        <v>28.074741237183755</v>
      </c>
      <c r="L8" s="50">
        <f>'Barème 2019'!$AJ$120</f>
        <v>31.08947855124375</v>
      </c>
      <c r="M8" s="50">
        <f>'Barème 2019'!$AJ$95</f>
        <v>25.21074078882675</v>
      </c>
      <c r="N8" s="50">
        <f>'Barème 2019'!$AJ$48</f>
        <v>18.05073966793425</v>
      </c>
      <c r="O8" s="50">
        <f>'Barème 2019'!$AJ$106</f>
        <v>26.642741013005253</v>
      </c>
      <c r="P8" s="21"/>
    </row>
    <row r="9" spans="1:16" s="31" customFormat="1" ht="15.75">
      <c r="A9" s="50">
        <f>'Barème 2019'!$AJ$15</f>
        <v>13.754738995398753</v>
      </c>
      <c r="B9" s="50">
        <f>'Barème 2019'!$AJ$11</f>
        <v>13.001054666883752</v>
      </c>
      <c r="C9" s="50">
        <f>'Barème 2019'!$AJ$10</f>
        <v>12.925686234032248</v>
      </c>
      <c r="D9" s="50">
        <f>'Barème 2019'!$AJ$49</f>
        <v>18.276844966488753</v>
      </c>
      <c r="E9" s="50">
        <f>'Barème 2019'!$AJ$94</f>
        <v>25.173056572401002</v>
      </c>
      <c r="F9" s="50">
        <f>'Barème 2019'!$AJ$23</f>
        <v>14.433054891062252</v>
      </c>
      <c r="G9" s="50">
        <f>'Barème 2019'!$AJ$28</f>
        <v>15.337476085280251</v>
      </c>
      <c r="H9" s="50">
        <f>'Barème 2019'!$AJ$81</f>
        <v>23.025056236133256</v>
      </c>
      <c r="I9" s="50">
        <f>'Barème 2019'!$AJ$107</f>
        <v>27.509477990797507</v>
      </c>
      <c r="J9" s="50">
        <f>'Barème 2019'!$AJ$36</f>
        <v>16.69410787660725</v>
      </c>
      <c r="K9" s="50">
        <f>'Barème 2019'!$AJ$116</f>
        <v>29.80821519276825</v>
      </c>
      <c r="L9" s="50">
        <f>'Barème 2019'!$AJ$123</f>
        <v>33.35053153678875</v>
      </c>
      <c r="M9" s="50">
        <f>'Barème 2019'!$AJ$104</f>
        <v>26.56737258015375</v>
      </c>
      <c r="N9" s="50">
        <f>'Barème 2019'!$AJ$57</f>
        <v>19.143581944281</v>
      </c>
      <c r="O9" s="50">
        <f>'Barème 2019'!$AJ$108</f>
        <v>27.810951722203498</v>
      </c>
      <c r="P9" s="21"/>
    </row>
    <row r="10" spans="1:16" s="31" customFormat="1" ht="15.75">
      <c r="A10" s="50">
        <f>'Barème 2019'!$AJ$18</f>
        <v>14.0938969432305</v>
      </c>
      <c r="B10" s="50">
        <f>'Barème 2019'!$AJ$16</f>
        <v>13.792423211824502</v>
      </c>
      <c r="C10" s="50">
        <f>'Barème 2019'!$AJ$14</f>
        <v>13.679370562547252</v>
      </c>
      <c r="D10" s="50">
        <f>'Barème 2019'!$AJ$59</f>
        <v>19.3696872428355</v>
      </c>
      <c r="E10" s="50">
        <f>'Barème 2019'!$AJ$104</f>
        <v>26.56737258015375</v>
      </c>
      <c r="F10" s="50">
        <f>'Barème 2019'!$AJ$34</f>
        <v>16.58105522733</v>
      </c>
      <c r="G10" s="50">
        <f>'Barème 2019'!$AJ$37</f>
        <v>16.731792093033</v>
      </c>
      <c r="H10" s="50">
        <f>'Barème 2019'!$AJ$89</f>
        <v>24.570109109589</v>
      </c>
      <c r="I10" s="50">
        <f>'Barème 2019'!$AJ$115</f>
        <v>29.50674146136225</v>
      </c>
      <c r="J10" s="50">
        <f>'Barème 2019'!$AJ$54</f>
        <v>18.729055563597754</v>
      </c>
      <c r="K10" s="50">
        <f>'Barème 2019'!$AJ$120</f>
        <v>31.08947855124375</v>
      </c>
      <c r="L10" s="50">
        <f>'Barème 2019'!$AJ$125</f>
        <v>34.66947911169</v>
      </c>
      <c r="M10" s="50">
        <f>'Barème 2019'!$AJ$112</f>
        <v>28.263162319312496</v>
      </c>
      <c r="N10" s="50">
        <f>'Barème 2019'!$AJ$71</f>
        <v>20.5755821684595</v>
      </c>
      <c r="O10" s="50">
        <f>'Barème 2019'!$AJ$118</f>
        <v>29.9212678420455</v>
      </c>
      <c r="P10" s="21"/>
    </row>
    <row r="11" spans="1:16" s="31" customFormat="1" ht="15.75">
      <c r="A11" s="50">
        <f>'Barème 2019'!$AJ$21</f>
        <v>14.35768645821075</v>
      </c>
      <c r="B11" s="50">
        <f>'Barème 2019'!$AJ$22</f>
        <v>14.395370674636501</v>
      </c>
      <c r="C11" s="50">
        <f>'Barème 2019'!$AJ$20</f>
        <v>14.320002241785001</v>
      </c>
      <c r="D11" s="50">
        <f>'Barème 2019'!$AJ$69</f>
        <v>20.46252951918225</v>
      </c>
      <c r="E11" s="50">
        <f>'Barème 2019'!$AJ$113</f>
        <v>28.300846535738252</v>
      </c>
      <c r="F11" s="50">
        <f>'Barème 2019'!$AJ$41</f>
        <v>17.07095004086475</v>
      </c>
      <c r="G11" s="50">
        <f>'Barème 2019'!$AJ$44</f>
        <v>17.523160637973753</v>
      </c>
      <c r="H11" s="50">
        <f>'Barème 2019'!$AJ$104</f>
        <v>26.56737258015375</v>
      </c>
      <c r="I11" s="50">
        <f>'Barème 2019'!$AJ$121</f>
        <v>31.127162767669507</v>
      </c>
      <c r="J11" s="50">
        <f>'Barème 2019'!$AJ$65</f>
        <v>20.123371571350503</v>
      </c>
      <c r="K11" s="50">
        <f>'Barème 2019'!$AJ$123</f>
        <v>33.35053153678875</v>
      </c>
      <c r="L11" s="50">
        <f>'Barème 2019'!$AJ$127</f>
        <v>36.440637283700255</v>
      </c>
      <c r="M11" s="50">
        <f>'Barème 2019'!$AJ$117</f>
        <v>29.883583625619753</v>
      </c>
      <c r="N11" s="50">
        <f>'Barème 2019'!$AJ$77</f>
        <v>21.706108661232</v>
      </c>
      <c r="O11" s="50">
        <f>'Barème 2019'!$AJ$120</f>
        <v>31.08947855124375</v>
      </c>
      <c r="P11" s="21"/>
    </row>
    <row r="12" spans="1:16" s="31" customFormat="1" ht="15.75">
      <c r="A12" s="50">
        <f>'Barème 2019'!$AJ$24</f>
        <v>14.734528622468252</v>
      </c>
      <c r="B12" s="50">
        <f>'Barème 2019'!$AJ$27</f>
        <v>15.073686570300001</v>
      </c>
      <c r="C12" s="50">
        <f>'Barème 2019'!$AJ$26</f>
        <v>14.9983181374485</v>
      </c>
      <c r="D12" s="50">
        <f>'Barème 2019'!$AJ$82</f>
        <v>23.213477318261997</v>
      </c>
      <c r="E12" s="50">
        <f>'Barème 2019'!$AJ$117</f>
        <v>29.883583625619753</v>
      </c>
      <c r="F12" s="50">
        <f>'Barème 2019'!$AJ$45</f>
        <v>17.5608448543995</v>
      </c>
      <c r="G12" s="50">
        <f>'Barème 2019'!$AJ$52</f>
        <v>18.50295026504325</v>
      </c>
      <c r="H12" s="50">
        <f>'Barème 2019'!$AJ$113</f>
        <v>28.300846535738252</v>
      </c>
      <c r="I12" s="50">
        <f>'Barème 2019'!$AJ$123</f>
        <v>33.35053153678875</v>
      </c>
      <c r="J12" s="50">
        <f>'Barème 2019'!$AJ$76</f>
        <v>21.44231914625175</v>
      </c>
      <c r="K12" s="50">
        <f>'Barème 2019'!$AJ$125</f>
        <v>34.66947911169</v>
      </c>
      <c r="L12" s="50">
        <f>'Barème 2019'!$AJ$127</f>
        <v>36.440637283700255</v>
      </c>
      <c r="M12" s="50">
        <f>'Barème 2019'!$AJ$122</f>
        <v>31.2778996333725</v>
      </c>
      <c r="N12" s="50">
        <f>'Barème 2019'!$AJ$86</f>
        <v>23.62800369894525</v>
      </c>
      <c r="O12" s="50">
        <f>'Barème 2019'!$AJ$123</f>
        <v>33.35053153678875</v>
      </c>
      <c r="P12" s="21"/>
    </row>
    <row r="13" spans="1:16" s="31" customFormat="1" ht="15.75">
      <c r="A13" s="50">
        <f>'Barème 2019'!$AJ$26</f>
        <v>14.9983181374485</v>
      </c>
      <c r="B13" s="50">
        <f>'Barème 2019'!$AJ$29</f>
        <v>15.940423548092252</v>
      </c>
      <c r="C13" s="50">
        <f>'Barème 2019'!$AJ$30</f>
        <v>15.789686682389252</v>
      </c>
      <c r="D13" s="50">
        <f>'Barème 2019'!$AJ$91</f>
        <v>24.946951273846498</v>
      </c>
      <c r="E13" s="50"/>
      <c r="F13" s="50">
        <f>'Barème 2019'!$AJ$47</f>
        <v>18.0130554515085</v>
      </c>
      <c r="G13" s="50">
        <f>'Barème 2019'!$AJ$58</f>
        <v>19.256634593558253</v>
      </c>
      <c r="H13" s="50">
        <f>'Barème 2019'!$AJ$117</f>
        <v>29.883583625619753</v>
      </c>
      <c r="I13" s="50">
        <f>'Barème 2019'!$AJ$125</f>
        <v>34.66947911169</v>
      </c>
      <c r="J13" s="50">
        <f>'Barème 2019'!$AJ$80</f>
        <v>22.761266721153003</v>
      </c>
      <c r="K13" s="50">
        <f>'Barème 2019'!$AJ$127</f>
        <v>36.440637283700255</v>
      </c>
      <c r="L13" s="50">
        <f>'Barème 2019'!$AJ$128</f>
        <v>37.98569015715601</v>
      </c>
      <c r="M13" s="50">
        <f>'Barème 2019'!$AJ$123</f>
        <v>33.35053153678875</v>
      </c>
      <c r="N13" s="50">
        <f>'Barème 2019'!$AJ$96</f>
        <v>25.36147765452975</v>
      </c>
      <c r="O13" s="50">
        <f>'Barème 2019'!$AJ$125</f>
        <v>34.66947911169</v>
      </c>
      <c r="P13" s="21"/>
    </row>
    <row r="14" spans="1:16" s="31" customFormat="1" ht="15.75">
      <c r="A14" s="50">
        <f>'Barème 2019'!$AJ$28</f>
        <v>15.337476085280251</v>
      </c>
      <c r="B14" s="50">
        <f>'Barème 2019'!$AJ$35</f>
        <v>16.656423660181503</v>
      </c>
      <c r="C14" s="50">
        <f>'Barème 2019'!$AJ$38</f>
        <v>16.505686794478503</v>
      </c>
      <c r="D14" s="50"/>
      <c r="E14" s="50"/>
      <c r="F14" s="50">
        <f>'Barème 2019'!$AJ$56</f>
        <v>19.0682135114295</v>
      </c>
      <c r="G14" s="50">
        <f>'Barème 2019'!$AJ$66</f>
        <v>20.274108437053503</v>
      </c>
      <c r="I14" s="50">
        <f>'Barème 2019'!$AJ$127</f>
        <v>36.440637283700255</v>
      </c>
      <c r="J14" s="50">
        <f>'Barème 2019'!$AJ$88</f>
        <v>24.3440038110345</v>
      </c>
      <c r="K14" s="50"/>
      <c r="L14" s="50">
        <f>'Barème 2019'!$AJ$129</f>
        <v>40.020637844146506</v>
      </c>
      <c r="M14" s="50">
        <f>'Barème 2019'!$AJ$125</f>
        <v>34.66947911169</v>
      </c>
      <c r="N14" s="50">
        <f>'Barème 2019'!$AJ$106</f>
        <v>26.642741013005253</v>
      </c>
      <c r="O14" s="50">
        <f>'Barème 2019'!$AJ$127</f>
        <v>36.440637283700255</v>
      </c>
      <c r="P14" s="21"/>
    </row>
    <row r="15" spans="1:16" s="31" customFormat="1" ht="15.75">
      <c r="A15" s="50">
        <f>'Barème 2019'!$AJ$32</f>
        <v>16.128844630221003</v>
      </c>
      <c r="B15" s="50">
        <f>'Barème 2019'!$AJ$45</f>
        <v>17.5608448543995</v>
      </c>
      <c r="C15" s="50">
        <f>'Barème 2019'!$AJ$43</f>
        <v>17.4101079886965</v>
      </c>
      <c r="D15" s="50"/>
      <c r="E15" s="50"/>
      <c r="F15" s="50">
        <f>'Barème 2019'!$AJ$68</f>
        <v>20.424845302756502</v>
      </c>
      <c r="G15" s="50">
        <f>'Barème 2019'!$AJ$78</f>
        <v>21.7814770940835</v>
      </c>
      <c r="H15" s="50"/>
      <c r="I15" s="50"/>
      <c r="J15" s="50">
        <f>'Barème 2019'!$AJ$101</f>
        <v>26.19053041589625</v>
      </c>
      <c r="K15" s="50"/>
      <c r="L15" s="50"/>
      <c r="M15" s="50">
        <f>'Barème 2019'!$AJ$127</f>
        <v>36.440637283700255</v>
      </c>
      <c r="N15" s="50">
        <f>'Barème 2019'!$AJ$109</f>
        <v>27.9616885879065</v>
      </c>
      <c r="O15" s="50">
        <f>'Barème 2019'!$AJ$127</f>
        <v>36.440637283700255</v>
      </c>
      <c r="P15" s="21"/>
    </row>
    <row r="16" spans="1:16" s="31" customFormat="1" ht="15.75">
      <c r="A16" s="50">
        <f>'Barème 2019'!$AJ$40</f>
        <v>16.92021317516175</v>
      </c>
      <c r="B16" s="50">
        <f>'Barème 2019'!$AJ$53</f>
        <v>18.540634481469002</v>
      </c>
      <c r="C16" s="50">
        <f>'Barème 2019'!$AJ$50</f>
        <v>18.3145291829145</v>
      </c>
      <c r="D16" s="50"/>
      <c r="E16" s="50"/>
      <c r="F16" s="50">
        <f>'Barème 2019'!$AJ$78</f>
        <v>21.7814770940835</v>
      </c>
      <c r="G16" s="50">
        <f>'Barème 2019'!$AJ$85</f>
        <v>23.47726683324225</v>
      </c>
      <c r="H16" s="50"/>
      <c r="I16" s="50"/>
      <c r="J16" s="50">
        <f>'Barème 2019'!$AJ$111</f>
        <v>28.074741237183755</v>
      </c>
      <c r="K16" s="50"/>
      <c r="L16" s="50"/>
      <c r="M16" s="50"/>
      <c r="N16" s="50">
        <f>'Barème 2019'!$AJ$118</f>
        <v>29.9212678420455</v>
      </c>
      <c r="O16" s="50">
        <f>'Barème 2019'!$AJ$128</f>
        <v>37.98569015715601</v>
      </c>
      <c r="P16" s="21"/>
    </row>
    <row r="17" spans="1:16" s="31" customFormat="1" ht="15.75">
      <c r="A17" s="50">
        <f>'Barème 2019'!$AJ$48</f>
        <v>18.05073966793425</v>
      </c>
      <c r="B17" s="50">
        <f>'Barème 2019'!$AJ$62</f>
        <v>19.633476757815753</v>
      </c>
      <c r="C17" s="50">
        <f>'Barème 2019'!$AJ$60</f>
        <v>19.40737145926125</v>
      </c>
      <c r="D17" s="50"/>
      <c r="E17" s="50"/>
      <c r="F17" s="50">
        <f>'Barème 2019'!$AJ$84</f>
        <v>23.364214183964997</v>
      </c>
      <c r="G17" s="50">
        <f>'Barème 2019'!$AJ$93</f>
        <v>25.0976881395495</v>
      </c>
      <c r="H17" s="50"/>
      <c r="I17" s="50"/>
      <c r="J17" s="50">
        <f>'Barème 2019'!$AJ$116</f>
        <v>29.80821519276825</v>
      </c>
      <c r="K17" s="50"/>
      <c r="L17" s="50"/>
      <c r="M17" s="50"/>
      <c r="N17" s="50">
        <f>'Barème 2019'!$AJ$120</f>
        <v>31.08947855124375</v>
      </c>
      <c r="O17" s="50">
        <f>'Barème 2019'!$AJ$129</f>
        <v>40.020637844146506</v>
      </c>
      <c r="P17" s="21"/>
    </row>
    <row r="18" spans="1:16" s="31" customFormat="1" ht="15.75">
      <c r="A18" s="50">
        <f>'Barème 2019'!$AJ$63</f>
        <v>19.70884519066725</v>
      </c>
      <c r="B18" s="50">
        <f>'Barème 2019'!$AJ$72</f>
        <v>20.726319034162497</v>
      </c>
      <c r="C18" s="50">
        <f>'Barème 2019'!$AJ$70</f>
        <v>20.500213735608</v>
      </c>
      <c r="D18" s="50"/>
      <c r="E18" s="50"/>
      <c r="F18" s="50">
        <f>'Barème 2019'!$AJ$92</f>
        <v>25.022319706698</v>
      </c>
      <c r="G18" s="50">
        <f>'Barème 2019'!$AJ$100</f>
        <v>26.152846199470506</v>
      </c>
      <c r="H18" s="50"/>
      <c r="I18" s="50"/>
      <c r="J18" s="50">
        <f>'Barème 2019'!$AJ$120</f>
        <v>31.08947855124375</v>
      </c>
      <c r="K18" s="50"/>
      <c r="L18" s="50"/>
      <c r="M18" s="50"/>
      <c r="N18" s="50"/>
      <c r="O18" s="50"/>
      <c r="P18" s="21"/>
    </row>
    <row r="19" s="31" customFormat="1" ht="15.75"/>
    <row r="20" s="31" customFormat="1" ht="15.75"/>
  </sheetData>
  <sheetProtection/>
  <mergeCells count="17">
    <mergeCell ref="O3:O7"/>
    <mergeCell ref="A1:P1"/>
    <mergeCell ref="B2:B7"/>
    <mergeCell ref="A2:A7"/>
    <mergeCell ref="C2:C7"/>
    <mergeCell ref="G2:G7"/>
    <mergeCell ref="N2:N7"/>
    <mergeCell ref="P2:P7"/>
    <mergeCell ref="D3:D7"/>
    <mergeCell ref="M2:M7"/>
    <mergeCell ref="L3:L7"/>
    <mergeCell ref="K3:K7"/>
    <mergeCell ref="E3:E7"/>
    <mergeCell ref="H3:H6"/>
    <mergeCell ref="F2:F7"/>
    <mergeCell ref="J2:J7"/>
    <mergeCell ref="I3:I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30" sqref="B30"/>
    </sheetView>
  </sheetViews>
  <sheetFormatPr defaultColWidth="11.5546875" defaultRowHeight="15.75"/>
  <sheetData>
    <row r="1" spans="1:14" ht="15.75">
      <c r="A1" s="74" t="s">
        <v>6</v>
      </c>
      <c r="B1" s="74" t="s">
        <v>49</v>
      </c>
      <c r="C1" s="71" t="s">
        <v>46</v>
      </c>
      <c r="D1" s="1" t="s">
        <v>32</v>
      </c>
      <c r="E1" s="1" t="s">
        <v>27</v>
      </c>
      <c r="F1" s="71" t="s">
        <v>56</v>
      </c>
      <c r="G1" s="71" t="s">
        <v>26</v>
      </c>
      <c r="H1" s="1" t="s">
        <v>32</v>
      </c>
      <c r="I1" s="1" t="s">
        <v>27</v>
      </c>
      <c r="J1" s="74" t="s">
        <v>47</v>
      </c>
      <c r="K1" s="1" t="s">
        <v>32</v>
      </c>
      <c r="L1" s="1" t="s">
        <v>27</v>
      </c>
      <c r="M1" s="71" t="s">
        <v>55</v>
      </c>
      <c r="N1" s="1" t="s">
        <v>32</v>
      </c>
    </row>
    <row r="2" spans="1:14" ht="15.75">
      <c r="A2" s="75"/>
      <c r="B2" s="75"/>
      <c r="C2" s="75"/>
      <c r="D2" s="77" t="s">
        <v>46</v>
      </c>
      <c r="E2" s="77" t="s">
        <v>46</v>
      </c>
      <c r="F2" s="72"/>
      <c r="G2" s="72"/>
      <c r="H2" s="71" t="s">
        <v>33</v>
      </c>
      <c r="I2" s="77" t="s">
        <v>45</v>
      </c>
      <c r="J2" s="75"/>
      <c r="K2" s="71" t="s">
        <v>47</v>
      </c>
      <c r="L2" s="77" t="s">
        <v>47</v>
      </c>
      <c r="M2" s="72"/>
      <c r="N2" s="71" t="s">
        <v>54</v>
      </c>
    </row>
    <row r="3" spans="1:14" ht="15.75">
      <c r="A3" s="75"/>
      <c r="B3" s="75"/>
      <c r="C3" s="75"/>
      <c r="D3" s="78"/>
      <c r="E3" s="78"/>
      <c r="F3" s="72"/>
      <c r="G3" s="72"/>
      <c r="H3" s="72"/>
      <c r="I3" s="78"/>
      <c r="J3" s="75"/>
      <c r="K3" s="72"/>
      <c r="L3" s="78"/>
      <c r="M3" s="72"/>
      <c r="N3" s="72"/>
    </row>
    <row r="4" spans="1:14" ht="15.75">
      <c r="A4" s="75"/>
      <c r="B4" s="75"/>
      <c r="C4" s="75"/>
      <c r="D4" s="78"/>
      <c r="E4" s="78"/>
      <c r="F4" s="72"/>
      <c r="G4" s="72"/>
      <c r="H4" s="72"/>
      <c r="I4" s="78"/>
      <c r="J4" s="75"/>
      <c r="K4" s="73"/>
      <c r="L4" s="78"/>
      <c r="M4" s="72"/>
      <c r="N4" s="72"/>
    </row>
    <row r="5" spans="1:14" ht="15.75">
      <c r="A5" s="75"/>
      <c r="B5" s="75"/>
      <c r="C5" s="75"/>
      <c r="D5" s="78"/>
      <c r="E5" s="78"/>
      <c r="F5" s="72"/>
      <c r="G5" s="72"/>
      <c r="H5" s="73"/>
      <c r="I5" s="78"/>
      <c r="J5" s="75"/>
      <c r="K5" s="80" t="s">
        <v>34</v>
      </c>
      <c r="L5" s="78"/>
      <c r="M5" s="72"/>
      <c r="N5" s="72"/>
    </row>
    <row r="6" spans="1:14" ht="15.75">
      <c r="A6" s="76"/>
      <c r="B6" s="76"/>
      <c r="C6" s="76"/>
      <c r="D6" s="78"/>
      <c r="E6" s="78"/>
      <c r="F6" s="73"/>
      <c r="G6" s="73"/>
      <c r="H6" s="30" t="s">
        <v>59</v>
      </c>
      <c r="I6" s="78"/>
      <c r="J6" s="76"/>
      <c r="K6" s="82"/>
      <c r="L6" s="78"/>
      <c r="M6" s="73"/>
      <c r="N6" s="73"/>
    </row>
    <row r="7" spans="1:14" ht="15.75">
      <c r="A7" s="50">
        <f>'Barème 2019'!$AJ$12</f>
        <v>13.151791532586751</v>
      </c>
      <c r="B7" s="50">
        <f>'Barème 2019'!$AJ$9</f>
        <v>12.322738771220251</v>
      </c>
      <c r="C7" s="50">
        <f>'Barème 2019'!$AJ$8</f>
        <v>12.247370338368752</v>
      </c>
      <c r="D7" s="50">
        <f>'Barème 2019'!$AJ$42</f>
        <v>17.37242377227075</v>
      </c>
      <c r="E7" s="50">
        <f>'Barème 2019'!$AJ$82</f>
        <v>23.213477318261997</v>
      </c>
      <c r="F7" s="50">
        <f>'Barème 2019'!$AJ$13</f>
        <v>13.302528398289752</v>
      </c>
      <c r="G7" s="50">
        <f>'Barème 2019'!$AJ$17</f>
        <v>13.9431600775275</v>
      </c>
      <c r="H7" s="50">
        <f>'Barème 2019'!$AJ$74</f>
        <v>21.480003362677504</v>
      </c>
      <c r="I7" s="50">
        <f>'Barème 2019'!$AJ$99</f>
        <v>26.002109333767503</v>
      </c>
      <c r="J7" s="50">
        <f>'Barème 2019'!$AJ$23</f>
        <v>14.433054891062252</v>
      </c>
      <c r="K7" s="50">
        <f>'Barème 2019'!$AJ$111</f>
        <v>28.074741237183755</v>
      </c>
      <c r="L7" s="50">
        <f>'Barème 2019'!$AJ$120</f>
        <v>31.08947855124375</v>
      </c>
      <c r="M7" s="50">
        <f>'Barème 2019'!$AJ$48</f>
        <v>18.05073966793425</v>
      </c>
      <c r="N7" s="50">
        <f>'Barème 2019'!$AJ$106</f>
        <v>26.642741013005253</v>
      </c>
    </row>
    <row r="8" spans="1:14" ht="15.75">
      <c r="A8" s="50">
        <f>'Barème 2019'!$AJ$15</f>
        <v>13.754738995398753</v>
      </c>
      <c r="B8" s="50">
        <f>'Barème 2019'!$AJ$11</f>
        <v>13.001054666883752</v>
      </c>
      <c r="C8" s="50">
        <f>'Barème 2019'!$AJ$10</f>
        <v>12.925686234032248</v>
      </c>
      <c r="D8" s="50">
        <f>'Barème 2019'!$AJ$49</f>
        <v>18.276844966488753</v>
      </c>
      <c r="E8" s="50">
        <f>'Barème 2019'!$AJ$94</f>
        <v>25.173056572401002</v>
      </c>
      <c r="F8" s="50">
        <f>'Barème 2019'!$AJ$23</f>
        <v>14.433054891062252</v>
      </c>
      <c r="G8" s="50">
        <f>'Barème 2019'!$AJ$28</f>
        <v>15.337476085280251</v>
      </c>
      <c r="H8" s="50">
        <f>'Barème 2019'!$AJ$81</f>
        <v>23.025056236133256</v>
      </c>
      <c r="I8" s="50">
        <f>'Barème 2019'!$AJ$107</f>
        <v>27.509477990797507</v>
      </c>
      <c r="J8" s="50">
        <f>'Barème 2019'!$AJ$36</f>
        <v>16.69410787660725</v>
      </c>
      <c r="K8" s="50">
        <f>'Barème 2019'!$AJ$116</f>
        <v>29.80821519276825</v>
      </c>
      <c r="L8" s="50">
        <f>'Barème 2019'!$AJ$122</f>
        <v>31.2778996333725</v>
      </c>
      <c r="M8" s="50">
        <f>'Barème 2019'!$AJ$57</f>
        <v>19.143581944281</v>
      </c>
      <c r="N8" s="50">
        <f>'Barème 2019'!$AJ$108</f>
        <v>27.810951722203498</v>
      </c>
    </row>
    <row r="9" spans="1:14" ht="15.75">
      <c r="A9" s="50">
        <f>'Barème 2019'!$AJ$18</f>
        <v>14.0938969432305</v>
      </c>
      <c r="B9" s="50">
        <f>'Barème 2019'!$AJ$16</f>
        <v>13.792423211824502</v>
      </c>
      <c r="C9" s="50">
        <f>'Barème 2019'!$AJ$14</f>
        <v>13.679370562547252</v>
      </c>
      <c r="D9" s="50">
        <f>'Barème 2019'!$AJ$59</f>
        <v>19.3696872428355</v>
      </c>
      <c r="E9" s="50">
        <f>'Barème 2019'!$AJ$104</f>
        <v>26.56737258015375</v>
      </c>
      <c r="F9" s="50">
        <f>'Barème 2019'!$AJ$34</f>
        <v>16.58105522733</v>
      </c>
      <c r="G9" s="50">
        <f>'Barème 2019'!$AJ$37</f>
        <v>16.731792093033</v>
      </c>
      <c r="H9" s="50">
        <f>'Barème 2019'!$AJ$89</f>
        <v>24.570109109589</v>
      </c>
      <c r="I9" s="50">
        <f>'Barème 2019'!$AJ$115</f>
        <v>29.50674146136225</v>
      </c>
      <c r="J9" s="50">
        <f>'Barème 2019'!$AJ$54</f>
        <v>18.729055563597754</v>
      </c>
      <c r="K9" s="50">
        <f>'Barème 2019'!$AJ$120</f>
        <v>31.08947855124375</v>
      </c>
      <c r="L9" s="50">
        <f>'Barème 2019'!$AJ$125</f>
        <v>34.66947911169</v>
      </c>
      <c r="M9" s="50">
        <f>'Barème 2019'!$AJ$71</f>
        <v>20.5755821684595</v>
      </c>
      <c r="N9" s="50">
        <f>'Barème 2019'!$AJ$118</f>
        <v>29.9212678420455</v>
      </c>
    </row>
    <row r="10" spans="1:14" ht="15.75">
      <c r="A10" s="50">
        <f>'Barème 2019'!$AJ$21</f>
        <v>14.35768645821075</v>
      </c>
      <c r="B10" s="50">
        <f>'Barème 2019'!$AJ$22</f>
        <v>14.395370674636501</v>
      </c>
      <c r="C10" s="50">
        <f>'Barème 2019'!$AJ$20</f>
        <v>14.320002241785001</v>
      </c>
      <c r="D10" s="50">
        <f>'Barème 2019'!$AJ$69</f>
        <v>20.46252951918225</v>
      </c>
      <c r="E10" s="50">
        <f>'Barème 2019'!$AJ$113</f>
        <v>28.300846535738252</v>
      </c>
      <c r="F10" s="50">
        <f>'Barème 2019'!$AJ$41</f>
        <v>17.07095004086475</v>
      </c>
      <c r="G10" s="50">
        <f>'Barème 2019'!$AJ$44</f>
        <v>17.523160637973753</v>
      </c>
      <c r="H10" s="50">
        <f>'Barème 2019'!$AJ$104</f>
        <v>26.56737258015375</v>
      </c>
      <c r="I10" s="50">
        <f>'Barème 2019'!$AJ$121</f>
        <v>31.127162767669507</v>
      </c>
      <c r="J10" s="50">
        <f>'Barème 2019'!$AJ$65</f>
        <v>20.123371571350503</v>
      </c>
      <c r="K10" s="50">
        <f>'Barème 2019'!$AJ$123</f>
        <v>33.35053153678875</v>
      </c>
      <c r="L10" s="50">
        <f>'Barème 2019'!$AJ$127</f>
        <v>36.440637283700255</v>
      </c>
      <c r="M10" s="50">
        <f>'Barème 2019'!$AJ$77</f>
        <v>21.706108661232</v>
      </c>
      <c r="N10" s="50">
        <f>'Barème 2019'!$AJ$120</f>
        <v>31.08947855124375</v>
      </c>
    </row>
    <row r="11" spans="1:14" ht="15.75">
      <c r="A11" s="50">
        <f>'Barème 2019'!$AJ$24</f>
        <v>14.734528622468252</v>
      </c>
      <c r="B11" s="50">
        <f>'Barème 2019'!$AJ$27</f>
        <v>15.073686570300001</v>
      </c>
      <c r="C11" s="50">
        <f>'Barème 2019'!$AJ$26</f>
        <v>14.9983181374485</v>
      </c>
      <c r="D11" s="50">
        <f>'Barème 2019'!$AJ$82</f>
        <v>23.213477318261997</v>
      </c>
      <c r="E11" s="50">
        <f>'Barème 2019'!$AJ$117</f>
        <v>29.883583625619753</v>
      </c>
      <c r="F11" s="50">
        <f>'Barème 2019'!$AJ$45</f>
        <v>17.5608448543995</v>
      </c>
      <c r="G11" s="50">
        <f>'Barème 2019'!$AJ$52</f>
        <v>18.50295026504325</v>
      </c>
      <c r="H11" s="50">
        <f>'Barème 2019'!$AJ$113</f>
        <v>28.300846535738252</v>
      </c>
      <c r="I11" s="50">
        <f>'Barème 2019'!$AJ$123</f>
        <v>33.35053153678875</v>
      </c>
      <c r="J11" s="50">
        <f>'Barème 2019'!$AJ$76</f>
        <v>21.44231914625175</v>
      </c>
      <c r="K11" s="50">
        <f>'Barème 2019'!$AJ$125</f>
        <v>34.66947911169</v>
      </c>
      <c r="L11" s="50">
        <f>'Barème 2019'!$AJ$127</f>
        <v>36.440637283700255</v>
      </c>
      <c r="M11" s="50">
        <f>'Barème 2019'!$AJ$86</f>
        <v>23.62800369894525</v>
      </c>
      <c r="N11" s="50">
        <f>'Barème 2019'!$AJ$123</f>
        <v>33.35053153678875</v>
      </c>
    </row>
    <row r="12" spans="1:14" ht="15.75">
      <c r="A12" s="50">
        <f>'Barème 2019'!$AJ$26</f>
        <v>14.9983181374485</v>
      </c>
      <c r="B12" s="50">
        <f>'Barème 2019'!$AJ$29</f>
        <v>15.940423548092252</v>
      </c>
      <c r="C12" s="50">
        <f>'Barème 2019'!$AJ$30</f>
        <v>15.789686682389252</v>
      </c>
      <c r="D12" s="50">
        <f>'Barème 2019'!$AJ$91</f>
        <v>24.946951273846498</v>
      </c>
      <c r="E12" s="50"/>
      <c r="F12" s="50">
        <f>'Barème 2019'!$AJ$47</f>
        <v>18.0130554515085</v>
      </c>
      <c r="G12" s="50">
        <f>'Barème 2019'!$AJ$58</f>
        <v>19.256634593558253</v>
      </c>
      <c r="H12" s="50">
        <f>'Barème 2019'!$AJ$117</f>
        <v>29.883583625619753</v>
      </c>
      <c r="I12" s="50">
        <f>'Barème 2019'!$AJ$125</f>
        <v>34.66947911169</v>
      </c>
      <c r="J12" s="50">
        <f>'Barème 2019'!$AJ$80</f>
        <v>22.761266721153003</v>
      </c>
      <c r="K12" s="50">
        <f>'Barème 2019'!$AJ$127</f>
        <v>36.440637283700255</v>
      </c>
      <c r="L12" s="50">
        <f>'Barème 2019'!$AJ$128</f>
        <v>37.98569015715601</v>
      </c>
      <c r="M12" s="50">
        <f>'Barème 2019'!$AJ$96</f>
        <v>25.36147765452975</v>
      </c>
      <c r="N12" s="50">
        <f>'Barème 2019'!$AJ$125</f>
        <v>34.66947911169</v>
      </c>
    </row>
    <row r="13" spans="1:14" ht="15.75">
      <c r="A13" s="50">
        <f>'Barème 2019'!$AJ$28</f>
        <v>15.337476085280251</v>
      </c>
      <c r="B13" s="50">
        <f>'Barème 2019'!$AJ$35</f>
        <v>16.656423660181503</v>
      </c>
      <c r="C13" s="50">
        <f>'Barème 2019'!$AJ$38</f>
        <v>16.505686794478503</v>
      </c>
      <c r="D13" s="50"/>
      <c r="E13" s="50"/>
      <c r="F13" s="50">
        <f>'Barème 2019'!$AJ$56</f>
        <v>19.0682135114295</v>
      </c>
      <c r="G13" s="50">
        <f>'Barème 2019'!$AJ$66</f>
        <v>20.274108437053503</v>
      </c>
      <c r="H13" s="31"/>
      <c r="I13" s="50">
        <f>'Barème 2019'!$AJ$127</f>
        <v>36.440637283700255</v>
      </c>
      <c r="J13" s="50">
        <f>'Barème 2019'!$AJ$88</f>
        <v>24.3440038110345</v>
      </c>
      <c r="K13" s="50"/>
      <c r="L13" s="50">
        <f>'Barème 2019'!$AJ$129</f>
        <v>40.020637844146506</v>
      </c>
      <c r="M13" s="50">
        <f>'Barème 2019'!$AJ$106</f>
        <v>26.642741013005253</v>
      </c>
      <c r="N13" s="50">
        <f>'Barème 2019'!$AJ$127</f>
        <v>36.440637283700255</v>
      </c>
    </row>
    <row r="14" spans="1:14" ht="15.75">
      <c r="A14" s="50">
        <f>'Barème 2019'!$AJ$32</f>
        <v>16.128844630221003</v>
      </c>
      <c r="B14" s="50">
        <f>'Barème 2019'!$AJ$45</f>
        <v>17.5608448543995</v>
      </c>
      <c r="C14" s="50">
        <f>'Barème 2019'!$AJ$43</f>
        <v>17.4101079886965</v>
      </c>
      <c r="D14" s="50"/>
      <c r="E14" s="50"/>
      <c r="F14" s="50">
        <f>'Barème 2019'!$AJ$68</f>
        <v>20.424845302756502</v>
      </c>
      <c r="G14" s="50">
        <f>'Barème 2019'!$AJ$78</f>
        <v>21.7814770940835</v>
      </c>
      <c r="H14" s="50"/>
      <c r="I14" s="50"/>
      <c r="J14" s="50">
        <f>'Barème 2019'!$AJ$101</f>
        <v>26.19053041589625</v>
      </c>
      <c r="K14" s="50"/>
      <c r="L14" s="50"/>
      <c r="M14" s="50">
        <f>'Barème 2019'!$AJ$109</f>
        <v>27.9616885879065</v>
      </c>
      <c r="N14" s="50">
        <f>'Barème 2019'!$AJ$127</f>
        <v>36.440637283700255</v>
      </c>
    </row>
    <row r="15" spans="1:14" ht="15.75">
      <c r="A15" s="50">
        <f>'Barème 2019'!$AJ$40</f>
        <v>16.92021317516175</v>
      </c>
      <c r="B15" s="50">
        <f>'Barème 2019'!$AJ$53</f>
        <v>18.540634481469002</v>
      </c>
      <c r="C15" s="50">
        <f>'Barème 2019'!$AJ$50</f>
        <v>18.3145291829145</v>
      </c>
      <c r="D15" s="50"/>
      <c r="E15" s="50"/>
      <c r="F15" s="50">
        <f>'Barème 2019'!$AJ$78</f>
        <v>21.7814770940835</v>
      </c>
      <c r="G15" s="50">
        <f>'Barème 2019'!$AJ$85</f>
        <v>23.47726683324225</v>
      </c>
      <c r="H15" s="50"/>
      <c r="I15" s="50"/>
      <c r="J15" s="50">
        <f>'Barème 2019'!$AJ$111</f>
        <v>28.074741237183755</v>
      </c>
      <c r="K15" s="50"/>
      <c r="L15" s="50"/>
      <c r="M15" s="50">
        <f>'Barème 2019'!$AJ$118</f>
        <v>29.9212678420455</v>
      </c>
      <c r="N15" s="50">
        <f>'Barème 2019'!$AJ$128</f>
        <v>37.98569015715601</v>
      </c>
    </row>
    <row r="16" spans="1:14" ht="15.75">
      <c r="A16" s="50">
        <f>'Barème 2019'!$AJ$48</f>
        <v>18.05073966793425</v>
      </c>
      <c r="B16" s="50">
        <f>'Barème 2019'!$AJ$62</f>
        <v>19.633476757815753</v>
      </c>
      <c r="C16" s="50">
        <f>'Barème 2019'!$AJ$60</f>
        <v>19.40737145926125</v>
      </c>
      <c r="D16" s="50"/>
      <c r="E16" s="50"/>
      <c r="F16" s="50">
        <f>'Barème 2019'!$AJ$84</f>
        <v>23.364214183964997</v>
      </c>
      <c r="G16" s="50">
        <f>'Barème 2019'!$AJ$93</f>
        <v>25.0976881395495</v>
      </c>
      <c r="H16" s="50"/>
      <c r="I16" s="50"/>
      <c r="J16" s="50">
        <f>'Barème 2019'!$AJ$116</f>
        <v>29.80821519276825</v>
      </c>
      <c r="K16" s="50"/>
      <c r="L16" s="50"/>
      <c r="M16" s="50">
        <f>'Barème 2019'!$AJ$120</f>
        <v>31.08947855124375</v>
      </c>
      <c r="N16" s="50">
        <f>'Barème 2019'!$AJ$129</f>
        <v>40.020637844146506</v>
      </c>
    </row>
    <row r="17" spans="1:14" ht="15.75">
      <c r="A17" s="50">
        <f>'Barème 2019'!$AJ$63</f>
        <v>19.70884519066725</v>
      </c>
      <c r="B17" s="50">
        <f>'Barème 2019'!$AJ$72</f>
        <v>20.726319034162497</v>
      </c>
      <c r="C17" s="50">
        <f>'Barème 2019'!$AJ$70</f>
        <v>20.500213735608</v>
      </c>
      <c r="D17" s="50"/>
      <c r="E17" s="50"/>
      <c r="F17" s="50">
        <f>'Barème 2019'!$AJ$92</f>
        <v>25.022319706698</v>
      </c>
      <c r="G17" s="50">
        <f>'Barème 2019'!$AJ$100</f>
        <v>26.152846199470506</v>
      </c>
      <c r="H17" s="50"/>
      <c r="I17" s="50"/>
      <c r="J17" s="50">
        <f>'Barème 2019'!$AJ$120</f>
        <v>31.08947855124375</v>
      </c>
      <c r="K17" s="50"/>
      <c r="L17" s="50"/>
      <c r="M17" s="50"/>
      <c r="N17" s="50"/>
    </row>
  </sheetData>
  <sheetProtection/>
  <mergeCells count="15">
    <mergeCell ref="A1:A6"/>
    <mergeCell ref="B1:B6"/>
    <mergeCell ref="C1:C6"/>
    <mergeCell ref="F1:F6"/>
    <mergeCell ref="K5:K6"/>
    <mergeCell ref="D2:D6"/>
    <mergeCell ref="E2:E6"/>
    <mergeCell ref="H2:H5"/>
    <mergeCell ref="I2:I6"/>
    <mergeCell ref="K2:K4"/>
    <mergeCell ref="G1:G6"/>
    <mergeCell ref="J1:J6"/>
    <mergeCell ref="M1:M6"/>
    <mergeCell ref="L2:L6"/>
    <mergeCell ref="N2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7"/>
    </sheetView>
  </sheetViews>
  <sheetFormatPr defaultColWidth="11.5546875" defaultRowHeight="15.75"/>
  <sheetData>
    <row r="1" spans="1:14" ht="15.75">
      <c r="A1" s="74" t="s">
        <v>6</v>
      </c>
      <c r="B1" s="74" t="s">
        <v>49</v>
      </c>
      <c r="C1" s="71" t="s">
        <v>46</v>
      </c>
      <c r="D1" s="1" t="s">
        <v>32</v>
      </c>
      <c r="E1" s="1" t="s">
        <v>27</v>
      </c>
      <c r="F1" s="71" t="s">
        <v>56</v>
      </c>
      <c r="G1" s="71" t="s">
        <v>26</v>
      </c>
      <c r="H1" s="1" t="s">
        <v>32</v>
      </c>
      <c r="I1" s="1" t="s">
        <v>27</v>
      </c>
      <c r="J1" s="74" t="s">
        <v>47</v>
      </c>
      <c r="K1" s="1" t="s">
        <v>32</v>
      </c>
      <c r="L1" s="1" t="s">
        <v>27</v>
      </c>
      <c r="M1" s="71" t="s">
        <v>55</v>
      </c>
      <c r="N1" s="1" t="s">
        <v>32</v>
      </c>
    </row>
    <row r="2" spans="1:14" ht="15.75">
      <c r="A2" s="75"/>
      <c r="B2" s="75"/>
      <c r="C2" s="75"/>
      <c r="D2" s="77" t="s">
        <v>46</v>
      </c>
      <c r="E2" s="77" t="s">
        <v>46</v>
      </c>
      <c r="F2" s="72"/>
      <c r="G2" s="72"/>
      <c r="H2" s="71" t="s">
        <v>33</v>
      </c>
      <c r="I2" s="77" t="s">
        <v>45</v>
      </c>
      <c r="J2" s="75"/>
      <c r="K2" s="71" t="s">
        <v>47</v>
      </c>
      <c r="L2" s="77" t="s">
        <v>47</v>
      </c>
      <c r="M2" s="72"/>
      <c r="N2" s="71" t="s">
        <v>54</v>
      </c>
    </row>
    <row r="3" spans="1:14" ht="15.75">
      <c r="A3" s="75"/>
      <c r="B3" s="75"/>
      <c r="C3" s="75"/>
      <c r="D3" s="78"/>
      <c r="E3" s="78"/>
      <c r="F3" s="72"/>
      <c r="G3" s="72"/>
      <c r="H3" s="72"/>
      <c r="I3" s="78"/>
      <c r="J3" s="75"/>
      <c r="K3" s="72"/>
      <c r="L3" s="78"/>
      <c r="M3" s="72"/>
      <c r="N3" s="72"/>
    </row>
    <row r="4" spans="1:14" ht="15.75">
      <c r="A4" s="75"/>
      <c r="B4" s="75"/>
      <c r="C4" s="75"/>
      <c r="D4" s="78"/>
      <c r="E4" s="78"/>
      <c r="F4" s="72"/>
      <c r="G4" s="72"/>
      <c r="H4" s="72"/>
      <c r="I4" s="78"/>
      <c r="J4" s="75"/>
      <c r="K4" s="73"/>
      <c r="L4" s="78"/>
      <c r="M4" s="72"/>
      <c r="N4" s="72"/>
    </row>
    <row r="5" spans="1:14" ht="15.75">
      <c r="A5" s="75"/>
      <c r="B5" s="75"/>
      <c r="C5" s="75"/>
      <c r="D5" s="78"/>
      <c r="E5" s="78"/>
      <c r="F5" s="72"/>
      <c r="G5" s="72"/>
      <c r="H5" s="73"/>
      <c r="I5" s="78"/>
      <c r="J5" s="75"/>
      <c r="K5" s="80" t="s">
        <v>34</v>
      </c>
      <c r="L5" s="78"/>
      <c r="M5" s="72"/>
      <c r="N5" s="72"/>
    </row>
    <row r="6" spans="1:14" ht="15.75">
      <c r="A6" s="76"/>
      <c r="B6" s="76"/>
      <c r="C6" s="76"/>
      <c r="D6" s="78"/>
      <c r="E6" s="78"/>
      <c r="F6" s="73"/>
      <c r="G6" s="73"/>
      <c r="H6" s="30" t="s">
        <v>59</v>
      </c>
      <c r="I6" s="78"/>
      <c r="J6" s="76"/>
      <c r="K6" s="82"/>
      <c r="L6" s="78"/>
      <c r="M6" s="73"/>
      <c r="N6" s="73"/>
    </row>
    <row r="7" spans="1:14" ht="15.75">
      <c r="A7" s="55">
        <v>13.195506382026002</v>
      </c>
      <c r="B7" s="55">
        <v>12.363697956798001</v>
      </c>
      <c r="C7" s="55">
        <v>12.28807900905</v>
      </c>
      <c r="D7" s="55">
        <v>17.430167455914</v>
      </c>
      <c r="E7" s="55">
        <v>23.290635906384</v>
      </c>
      <c r="F7" s="55">
        <v>13.346744277522001</v>
      </c>
      <c r="G7" s="55">
        <v>13.98950533338</v>
      </c>
      <c r="H7" s="55">
        <v>21.55140010818</v>
      </c>
      <c r="I7" s="55">
        <v>26.088536973060005</v>
      </c>
      <c r="J7" s="55">
        <v>14.481028493742002</v>
      </c>
      <c r="K7" s="55">
        <v>28.168058036130002</v>
      </c>
      <c r="L7" s="55">
        <v>31.19281594605</v>
      </c>
      <c r="M7" s="55">
        <v>18.110737985646</v>
      </c>
      <c r="N7" s="55">
        <v>26.731298028918</v>
      </c>
    </row>
    <row r="8" spans="1:14" ht="15.75">
      <c r="A8" s="55">
        <v>13.800457964010002</v>
      </c>
      <c r="B8" s="55">
        <v>13.044268486530003</v>
      </c>
      <c r="C8" s="55">
        <v>12.968649538782</v>
      </c>
      <c r="D8" s="55">
        <v>18.33759482889</v>
      </c>
      <c r="E8" s="55">
        <v>25.256728547832</v>
      </c>
      <c r="F8" s="55">
        <v>14.481028493742002</v>
      </c>
      <c r="G8" s="55">
        <v>15.388455866718001</v>
      </c>
      <c r="H8" s="55">
        <v>23.101588537014006</v>
      </c>
      <c r="I8" s="55">
        <v>27.600915928020004</v>
      </c>
      <c r="J8" s="55">
        <v>16.749596926182</v>
      </c>
      <c r="K8" s="55">
        <v>29.907293834334006</v>
      </c>
      <c r="L8" s="55">
        <v>33.310146482994</v>
      </c>
      <c r="M8" s="55">
        <v>19.207212727992</v>
      </c>
      <c r="N8" s="55">
        <v>27.752153823516</v>
      </c>
    </row>
    <row r="9" spans="1:14" ht="15.75">
      <c r="A9" s="55">
        <v>14.140743228876</v>
      </c>
      <c r="B9" s="55">
        <v>13.838267437884001</v>
      </c>
      <c r="C9" s="55">
        <v>13.724839016261999</v>
      </c>
      <c r="D9" s="55">
        <v>19.434069571236</v>
      </c>
      <c r="E9" s="55">
        <v>26.655679081170003</v>
      </c>
      <c r="F9" s="55">
        <v>16.63616850456</v>
      </c>
      <c r="G9" s="55">
        <v>16.787406400056</v>
      </c>
      <c r="H9" s="55">
        <v>24.651776965848004</v>
      </c>
      <c r="I9" s="55">
        <v>29.604818043341997</v>
      </c>
      <c r="J9" s="55">
        <v>18.791308515378002</v>
      </c>
      <c r="K9" s="55">
        <v>31.19281594605</v>
      </c>
      <c r="L9" s="55">
        <v>34.78471596408</v>
      </c>
      <c r="M9" s="55">
        <v>20.643972735204</v>
      </c>
      <c r="N9" s="55">
        <v>30.020722255956</v>
      </c>
    </row>
    <row r="10" spans="1:14" ht="15.75">
      <c r="A10" s="55">
        <v>14.405409545994</v>
      </c>
      <c r="B10" s="55">
        <v>14.443219019868001</v>
      </c>
      <c r="C10" s="55">
        <v>14.367600072120002</v>
      </c>
      <c r="D10" s="55">
        <v>20.530544313582</v>
      </c>
      <c r="E10" s="55">
        <v>28.394914879374</v>
      </c>
      <c r="F10" s="55">
        <v>17.127691664922</v>
      </c>
      <c r="G10" s="55">
        <v>17.581405351410005</v>
      </c>
      <c r="H10" s="55">
        <v>26.655679081170003</v>
      </c>
      <c r="I10" s="55">
        <v>31.230625419924003</v>
      </c>
      <c r="J10" s="55">
        <v>20.190259048716</v>
      </c>
      <c r="K10" s="55">
        <v>33.46138437849</v>
      </c>
      <c r="L10" s="55">
        <v>36.561761236158006</v>
      </c>
      <c r="M10" s="55">
        <v>21.778256951424</v>
      </c>
      <c r="N10" s="55">
        <v>31.19281594605</v>
      </c>
    </row>
    <row r="11" spans="1:14" ht="15.75">
      <c r="A11" s="55">
        <v>14.783504284734002</v>
      </c>
      <c r="B11" s="55">
        <v>15.123789549600001</v>
      </c>
      <c r="C11" s="55">
        <v>15.048170601852004</v>
      </c>
      <c r="D11" s="55">
        <v>23.290635906384</v>
      </c>
      <c r="E11" s="55">
        <v>29.982912782082003</v>
      </c>
      <c r="F11" s="55">
        <v>17.619214825284004</v>
      </c>
      <c r="G11" s="55">
        <v>18.564451672134002</v>
      </c>
      <c r="H11" s="55">
        <v>28.394914879374</v>
      </c>
      <c r="I11" s="55">
        <v>33.46138437849</v>
      </c>
      <c r="J11" s="55">
        <v>21.513590634306002</v>
      </c>
      <c r="K11" s="55">
        <v>34.78471596408</v>
      </c>
      <c r="L11" s="55">
        <v>36.561761236158006</v>
      </c>
      <c r="M11" s="55">
        <v>23.706540118998</v>
      </c>
      <c r="N11" s="55">
        <v>33.46138437849</v>
      </c>
    </row>
    <row r="12" spans="1:14" ht="15.75">
      <c r="A12" s="55">
        <v>15.048170601852004</v>
      </c>
      <c r="B12" s="55">
        <v>15.993407448702001</v>
      </c>
      <c r="C12" s="55">
        <v>15.842169553206</v>
      </c>
      <c r="D12" s="55">
        <v>25.029871704588</v>
      </c>
      <c r="E12" s="55"/>
      <c r="F12" s="55">
        <v>18.072928511772</v>
      </c>
      <c r="G12" s="55">
        <v>19.320641149614</v>
      </c>
      <c r="H12" s="55">
        <v>29.982912782082003</v>
      </c>
      <c r="I12" s="55">
        <v>34.78471596408</v>
      </c>
      <c r="J12" s="55">
        <v>22.836922219896</v>
      </c>
      <c r="K12" s="55">
        <v>36.561761236158006</v>
      </c>
      <c r="L12" s="55">
        <v>38.111949664992004</v>
      </c>
      <c r="M12" s="55">
        <v>25.445775917202</v>
      </c>
      <c r="N12" s="55">
        <v>34.78471596408</v>
      </c>
    </row>
    <row r="13" spans="1:14" ht="15.75">
      <c r="A13" s="55">
        <v>15.388455866718001</v>
      </c>
      <c r="B13" s="55">
        <v>16.711787452308002</v>
      </c>
      <c r="C13" s="55">
        <v>16.560549556812003</v>
      </c>
      <c r="D13" s="55"/>
      <c r="E13" s="55"/>
      <c r="F13" s="55">
        <v>19.131593780244003</v>
      </c>
      <c r="G13" s="55">
        <v>20.341496944212</v>
      </c>
      <c r="H13" s="55"/>
      <c r="I13" s="55">
        <v>36.561761236158006</v>
      </c>
      <c r="J13" s="55">
        <v>24.424920122604004</v>
      </c>
      <c r="K13" s="55"/>
      <c r="L13" s="55">
        <v>40.15366125418801</v>
      </c>
      <c r="M13" s="55">
        <v>26.731298028918</v>
      </c>
      <c r="N13" s="55">
        <v>36.561761236158006</v>
      </c>
    </row>
    <row r="14" spans="1:14" ht="15.75">
      <c r="A14" s="55">
        <v>16.182454818072003</v>
      </c>
      <c r="B14" s="55">
        <v>17.619214825284004</v>
      </c>
      <c r="C14" s="55">
        <v>17.467976929788</v>
      </c>
      <c r="D14" s="55"/>
      <c r="E14" s="55"/>
      <c r="F14" s="55">
        <v>20.492734839708</v>
      </c>
      <c r="G14" s="55">
        <v>21.853875899172</v>
      </c>
      <c r="H14" s="55"/>
      <c r="I14" s="55"/>
      <c r="J14" s="55">
        <v>26.27758434243</v>
      </c>
      <c r="K14" s="55"/>
      <c r="L14" s="55"/>
      <c r="M14" s="55">
        <v>28.054629614508</v>
      </c>
      <c r="N14" s="55">
        <v>36.561761236158006</v>
      </c>
    </row>
    <row r="15" spans="1:14" ht="15.75">
      <c r="A15" s="55">
        <v>16.976453769425998</v>
      </c>
      <c r="B15" s="55">
        <v>18.602261146008</v>
      </c>
      <c r="C15" s="55">
        <v>18.375404302764004</v>
      </c>
      <c r="D15" s="55"/>
      <c r="E15" s="55"/>
      <c r="F15" s="55">
        <v>21.853875899172</v>
      </c>
      <c r="G15" s="55">
        <v>23.555302223502</v>
      </c>
      <c r="H15" s="55"/>
      <c r="I15" s="55"/>
      <c r="J15" s="55">
        <v>28.168058036130002</v>
      </c>
      <c r="K15" s="55"/>
      <c r="L15" s="55"/>
      <c r="M15" s="55">
        <v>30.020722255956</v>
      </c>
      <c r="N15" s="55">
        <v>38.111949664992004</v>
      </c>
    </row>
    <row r="16" spans="1:14" ht="15.75">
      <c r="A16" s="55">
        <v>18.110737985646</v>
      </c>
      <c r="B16" s="55">
        <v>19.698735888354</v>
      </c>
      <c r="C16" s="55">
        <v>19.47187904511</v>
      </c>
      <c r="D16" s="55"/>
      <c r="E16" s="55"/>
      <c r="F16" s="55">
        <v>23.441873801879996</v>
      </c>
      <c r="G16" s="55">
        <v>25.181109600084</v>
      </c>
      <c r="H16" s="55"/>
      <c r="I16" s="55"/>
      <c r="J16" s="55">
        <v>29.907293834334006</v>
      </c>
      <c r="K16" s="55"/>
      <c r="L16" s="55"/>
      <c r="M16" s="55">
        <v>31.19281594605</v>
      </c>
      <c r="N16" s="55">
        <v>40.15366125418801</v>
      </c>
    </row>
    <row r="17" spans="1:14" ht="15.75">
      <c r="A17" s="55">
        <v>19.774354836102003</v>
      </c>
      <c r="B17" s="55">
        <v>20.795210630699998</v>
      </c>
      <c r="C17" s="55">
        <v>20.568353787456</v>
      </c>
      <c r="D17" s="55"/>
      <c r="E17" s="55"/>
      <c r="F17" s="55">
        <v>25.105490652335998</v>
      </c>
      <c r="G17" s="55">
        <v>26.239774868556005</v>
      </c>
      <c r="H17" s="55"/>
      <c r="I17" s="55"/>
      <c r="J17" s="55">
        <v>31.19281594605</v>
      </c>
      <c r="K17" s="55"/>
      <c r="L17" s="55"/>
      <c r="M17" s="55"/>
      <c r="N17" s="55"/>
    </row>
  </sheetData>
  <sheetProtection/>
  <mergeCells count="15">
    <mergeCell ref="A1:A6"/>
    <mergeCell ref="B1:B6"/>
    <mergeCell ref="C1:C6"/>
    <mergeCell ref="F1:F6"/>
    <mergeCell ref="G1:G6"/>
    <mergeCell ref="J1:J6"/>
    <mergeCell ref="N2:N6"/>
    <mergeCell ref="K5:K6"/>
    <mergeCell ref="M1:M6"/>
    <mergeCell ref="D2:D6"/>
    <mergeCell ref="E2:E6"/>
    <mergeCell ref="H2:H5"/>
    <mergeCell ref="I2:I6"/>
    <mergeCell ref="K2:K4"/>
    <mergeCell ref="L2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Lavaud</dc:creator>
  <cp:keywords/>
  <dc:description/>
  <cp:lastModifiedBy>Jean-François Petit</cp:lastModifiedBy>
  <cp:lastPrinted>2017-12-13T14:38:09Z</cp:lastPrinted>
  <dcterms:created xsi:type="dcterms:W3CDTF">2000-01-03T10:46:59Z</dcterms:created>
  <dcterms:modified xsi:type="dcterms:W3CDTF">2018-11-23T13:18:29Z</dcterms:modified>
  <cp:category/>
  <cp:version/>
  <cp:contentType/>
  <cp:contentStatus/>
</cp:coreProperties>
</file>